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5" yWindow="105" windowWidth="12435" windowHeight="12585" activeTab="1"/>
  </bookViews>
  <sheets>
    <sheet name="УСР КЛ " sheetId="5" r:id="rId1"/>
    <sheet name="РС прогноз" sheetId="8" r:id="rId2"/>
  </sheets>
  <definedNames>
    <definedName name="Z_532A531B_95F7_4FB6_9C39_AE6068E720D3_.wvu.PrintArea" localSheetId="1" hidden="1">'РС прогноз'!$A$1:$U$35</definedName>
    <definedName name="Z_96DC4B7C_7CDA_4AD7_A5C9_891FCEAE9E6B_.wvu.PrintArea" localSheetId="1" hidden="1">'РС прогноз'!$A$1:$U$35</definedName>
    <definedName name="_xlnm.Print_Area" localSheetId="1">'РС прогноз'!$A$1:$U$35</definedName>
    <definedName name="_xlnm.Print_Area" localSheetId="0">'УСР КЛ '!$A$1:$X$46</definedName>
  </definedNames>
  <calcPr calcId="145621"/>
</workbook>
</file>

<file path=xl/calcChain.xml><?xml version="1.0" encoding="utf-8"?>
<calcChain xmlns="http://schemas.openxmlformats.org/spreadsheetml/2006/main">
  <c r="J25" i="8" l="1"/>
  <c r="I25" i="8"/>
  <c r="H25" i="8"/>
  <c r="G25" i="8"/>
  <c r="F25" i="8"/>
  <c r="E25" i="8"/>
  <c r="J24" i="8"/>
  <c r="I24" i="8"/>
  <c r="H24" i="8"/>
  <c r="G24" i="8"/>
  <c r="F24" i="8"/>
  <c r="E24" i="8"/>
  <c r="J23" i="8"/>
  <c r="I23" i="8"/>
  <c r="H23" i="8"/>
  <c r="G23" i="8"/>
  <c r="F23" i="8"/>
  <c r="E23" i="8"/>
  <c r="J22" i="8"/>
  <c r="I22" i="8"/>
  <c r="H22" i="8"/>
  <c r="G22" i="8"/>
  <c r="F22" i="8"/>
  <c r="E22" i="8"/>
  <c r="J21" i="8"/>
  <c r="I21" i="8"/>
  <c r="H21" i="8"/>
  <c r="G21" i="8"/>
  <c r="F21" i="8"/>
  <c r="E21" i="8"/>
  <c r="J20" i="8"/>
  <c r="I20" i="8"/>
  <c r="H20" i="8"/>
  <c r="G20" i="8"/>
  <c r="F20" i="8"/>
  <c r="E20" i="8"/>
  <c r="J19" i="8"/>
  <c r="J18" i="8" s="1"/>
  <c r="I19" i="8"/>
  <c r="I18" i="8" s="1"/>
  <c r="H19" i="8"/>
  <c r="G19" i="8"/>
  <c r="F19" i="8"/>
  <c r="F18" i="8" s="1"/>
  <c r="E19" i="8"/>
  <c r="E18" i="8" s="1"/>
  <c r="H18" i="8"/>
  <c r="G18" i="8"/>
  <c r="G26" i="8" s="1"/>
  <c r="G27" i="8" s="1"/>
  <c r="J17" i="8"/>
  <c r="J26" i="8" s="1"/>
  <c r="J27" i="8" s="1"/>
  <c r="I17" i="8"/>
  <c r="I26" i="8" s="1"/>
  <c r="I27" i="8" s="1"/>
  <c r="H17" i="8"/>
  <c r="H26" i="8" s="1"/>
  <c r="H27" i="8" s="1"/>
  <c r="G17" i="8"/>
  <c r="F17" i="8"/>
  <c r="F26" i="8" s="1"/>
  <c r="F27" i="8" s="1"/>
  <c r="E17" i="8"/>
  <c r="E26" i="8" s="1"/>
  <c r="E27" i="8" s="1"/>
  <c r="T8" i="5" l="1"/>
  <c r="T7" i="5"/>
  <c r="T10" i="5" l="1"/>
  <c r="J16" i="5"/>
  <c r="O13" i="8" l="1"/>
  <c r="P13" i="8"/>
  <c r="Q13" i="8"/>
  <c r="R13" i="8"/>
  <c r="S13" i="8"/>
  <c r="A14" i="8"/>
  <c r="A15" i="8" s="1"/>
  <c r="F14" i="8"/>
  <c r="F15" i="8" s="1"/>
  <c r="M11" i="5" l="1"/>
  <c r="T11" i="5" s="1"/>
  <c r="B39" i="5" l="1"/>
  <c r="H39" i="5" s="1"/>
  <c r="B35" i="5"/>
  <c r="H35" i="5" s="1"/>
  <c r="B41" i="5"/>
  <c r="H41" i="5" s="1"/>
  <c r="B37" i="5"/>
  <c r="H37" i="5" s="1"/>
  <c r="B33" i="5"/>
  <c r="H33" i="5" s="1"/>
  <c r="G12" i="8" l="1"/>
  <c r="E12" i="8"/>
  <c r="D43" i="5"/>
  <c r="L43" i="5"/>
  <c r="H12" i="8"/>
  <c r="H14" i="8" s="1"/>
  <c r="H15" i="8" s="1"/>
  <c r="I43" i="5"/>
  <c r="I12" i="8"/>
  <c r="I14" i="8" s="1"/>
  <c r="I15" i="8" s="1"/>
  <c r="F43" i="5"/>
  <c r="G14" i="8"/>
  <c r="G15" i="8" s="1"/>
  <c r="J12" i="8" l="1"/>
  <c r="O43" i="5"/>
  <c r="E14" i="8"/>
  <c r="E15" i="8" l="1"/>
  <c r="J14" i="8"/>
  <c r="J15" i="8"/>
</calcChain>
</file>

<file path=xl/sharedStrings.xml><?xml version="1.0" encoding="utf-8"?>
<sst xmlns="http://schemas.openxmlformats.org/spreadsheetml/2006/main" count="139" uniqueCount="83">
  <si>
    <t>срок строительства :</t>
  </si>
  <si>
    <t>начало</t>
  </si>
  <si>
    <t xml:space="preserve">окончание </t>
  </si>
  <si>
    <t xml:space="preserve">тыс.руб </t>
  </si>
  <si>
    <t>№ п/п</t>
  </si>
  <si>
    <t xml:space="preserve">Наименование </t>
  </si>
  <si>
    <t>СМР</t>
  </si>
  <si>
    <t xml:space="preserve">прочие </t>
  </si>
  <si>
    <t>ПНР</t>
  </si>
  <si>
    <t>ПИР</t>
  </si>
  <si>
    <t>Итого</t>
  </si>
  <si>
    <t xml:space="preserve"> Инвестиции в основной капитал (капитальные вложеняи)</t>
  </si>
  <si>
    <t>Дек.18/</t>
  </si>
  <si>
    <t>Дек.19/</t>
  </si>
  <si>
    <t>Дек.20/</t>
  </si>
  <si>
    <t>Расчет стоимости :</t>
  </si>
  <si>
    <t>Расчет выполнен в ценах 01.01.2000г.: на 1 км линии</t>
  </si>
  <si>
    <t xml:space="preserve">                                                                                                                                                 </t>
  </si>
  <si>
    <t xml:space="preserve">№ п/п </t>
  </si>
  <si>
    <t xml:space="preserve">Составляющий затраты </t>
  </si>
  <si>
    <t>Номер таблицы</t>
  </si>
  <si>
    <t>Расчет затрат</t>
  </si>
  <si>
    <t>Величина затрат, тыс.руб</t>
  </si>
  <si>
    <t>х</t>
  </si>
  <si>
    <t>Итого:</t>
  </si>
  <si>
    <t>п.4.7</t>
  </si>
  <si>
    <t>0,94 - территориальный коэффициент</t>
  </si>
  <si>
    <t>Примечание:</t>
  </si>
  <si>
    <t>=</t>
  </si>
  <si>
    <t>где:</t>
  </si>
  <si>
    <t>-</t>
  </si>
  <si>
    <t>затраты на ПИР</t>
  </si>
  <si>
    <t>затраты на строительный контроль</t>
  </si>
  <si>
    <t>прочие затраты</t>
  </si>
  <si>
    <t>непредвиденные затраты</t>
  </si>
  <si>
    <t>строительно-монтажные работы</t>
  </si>
  <si>
    <t>инвентарь и приспособления</t>
  </si>
  <si>
    <t>*</t>
  </si>
  <si>
    <t>проектно-изыскательские работы</t>
  </si>
  <si>
    <t>+</t>
  </si>
  <si>
    <t>тыс.руб.</t>
  </si>
  <si>
    <t>таб.9</t>
  </si>
  <si>
    <t>затраты на благоустройство</t>
  </si>
  <si>
    <t>%</t>
  </si>
  <si>
    <t>Составляющие стоимости строительства КЛ 10 кВ  составляют   ( приложение № 5 к Сборнику):</t>
  </si>
  <si>
    <t>пуско-наладочные работы</t>
  </si>
  <si>
    <t>Дек.21/</t>
  </si>
  <si>
    <t>Дек.22/</t>
  </si>
  <si>
    <t xml:space="preserve">ПНР </t>
  </si>
  <si>
    <t>Дек.23/</t>
  </si>
  <si>
    <t>Дек.24/</t>
  </si>
  <si>
    <t>(по «Сборнику укрупненных показателей стоимости строительства (реконструкции) подстанций и линий электропередачи для нужд ОАО «Холдинг МРСК» )</t>
  </si>
  <si>
    <t>Начальник СДО УКСиИ</t>
  </si>
  <si>
    <t>Басханов Т.Н.</t>
  </si>
  <si>
    <t>1,5%+10%+2,6%+3%+3%+0,04%+1,5%</t>
  </si>
  <si>
    <t xml:space="preserve">затраты на временные здания и сооружения  </t>
  </si>
  <si>
    <t xml:space="preserve"> КЛ-10кВ (кабель АСБ 3*150)</t>
  </si>
  <si>
    <t>Утвердил: ___________________________________________________________________________________________________________</t>
  </si>
  <si>
    <t>Составил: ___________________________________________________________________________________________________________</t>
  </si>
  <si>
    <t>Объем финансовых потребностей (в прогнозных ценах с НДС)</t>
  </si>
  <si>
    <t>Объем финансирования (с НДС)</t>
  </si>
  <si>
    <t>7.7</t>
  </si>
  <si>
    <t>7.6</t>
  </si>
  <si>
    <t>7.5</t>
  </si>
  <si>
    <t>7.4</t>
  </si>
  <si>
    <t>7.3</t>
  </si>
  <si>
    <t>7.2</t>
  </si>
  <si>
    <t>7.1</t>
  </si>
  <si>
    <t>Объем финансирования в прогнозных ценах (с НДС), в т.ч.:</t>
  </si>
  <si>
    <t>Объем финансовых потребностей, определенный в текущих ценах (с НДС)</t>
  </si>
  <si>
    <t>Объем финансирования на 01.01.2018 (с НДС)</t>
  </si>
  <si>
    <t>Итого объем финансовых потребностей, определенный в текущих ценах (в ценах 4 кв.2019) (с НДС)</t>
  </si>
  <si>
    <t>Итого объем финансовых потребностей, определенный в текущих ценах (в ценах 4 кв.2019) (без НДС)</t>
  </si>
  <si>
    <t>Индекс изменения сметной стоимости в 4 кв.2019 г. (текущие цены)</t>
  </si>
  <si>
    <t>Стоимость строительства  в базисных ценах на 01.01.2000</t>
  </si>
  <si>
    <t>Оборуд.</t>
  </si>
  <si>
    <t>(наименование инвестиционного проекта)</t>
  </si>
  <si>
    <t>Расчет прогнозной стоимости</t>
  </si>
  <si>
    <t>(идентификатор инвестиционного проекта)</t>
  </si>
  <si>
    <t>Стоимость строительства  КЛ 10 кВ   ( с учетом затрат сопутствующих строительству 19,10%)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</si>
  <si>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</si>
  <si>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Сметный расчет K_Che258</t>
  </si>
  <si>
    <t>Объем потребностей (в прогнозных ценах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</si>
</sst>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"/>
    <numFmt numFmtId="165" formatCode="mmm\ yy"/>
    <numFmt numFmtId="166" formatCode="0.000"/>
    <numFmt numFmtId="167" formatCode="0.0000"/>
    <numFmt numFmtId="168" formatCode="0.0%"/>
    <numFmt numFmtId="169" formatCode="0_)"/>
    <numFmt numFmtId="170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8"/>
      <name val="Times New Roman Cyr"/>
      <family val="1"/>
      <charset val="204"/>
    </font>
    <font>
      <sz val="10"/>
      <name val="Courier"/>
      <family val="1"/>
      <charset val="204"/>
    </font>
    <font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9" fontId="8" fillId="0" borderId="0"/>
    <xf numFmtId="0" fontId="12" fillId="0" borderId="0">
      <alignment horizontal="center"/>
    </xf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</cellStyleXfs>
  <cellXfs count="149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2" fillId="2" borderId="0" xfId="0" applyFont="1" applyFill="1" applyAlignment="1">
      <alignment vertical="top" wrapText="1"/>
    </xf>
    <xf numFmtId="10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9" fontId="2" fillId="2" borderId="0" xfId="0" applyNumberFormat="1" applyFont="1" applyFill="1" applyAlignment="1">
      <alignment horizontal="left" vertical="top" wrapText="1"/>
    </xf>
    <xf numFmtId="2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2" fontId="2" fillId="2" borderId="0" xfId="0" applyNumberFormat="1" applyFont="1" applyFill="1" applyAlignment="1">
      <alignment vertical="top" wrapText="1"/>
    </xf>
    <xf numFmtId="0" fontId="5" fillId="0" borderId="0" xfId="6" applyFont="1" applyFill="1" applyAlignment="1">
      <alignment vertical="center" wrapText="1"/>
    </xf>
    <xf numFmtId="0" fontId="10" fillId="0" borderId="0" xfId="6" applyFont="1" applyFill="1" applyAlignment="1">
      <alignment vertical="center" wrapText="1"/>
    </xf>
    <xf numFmtId="0" fontId="2" fillId="0" borderId="0" xfId="6" applyFont="1" applyFill="1" applyAlignment="1">
      <alignment vertical="center" wrapText="1"/>
    </xf>
    <xf numFmtId="165" fontId="3" fillId="0" borderId="0" xfId="6" applyNumberFormat="1" applyFont="1" applyFill="1" applyBorder="1" applyAlignment="1" applyProtection="1">
      <alignment horizontal="center" vertical="center"/>
      <protection locked="0"/>
    </xf>
    <xf numFmtId="165" fontId="7" fillId="0" borderId="0" xfId="6" applyNumberFormat="1" applyFont="1" applyFill="1" applyBorder="1" applyAlignment="1" applyProtection="1">
      <alignment horizontal="center" vertical="center"/>
      <protection locked="0"/>
    </xf>
    <xf numFmtId="4" fontId="2" fillId="0" borderId="1" xfId="6" applyNumberFormat="1" applyFont="1" applyFill="1" applyBorder="1" applyAlignment="1">
      <alignment horizontal="center" vertical="center" wrapText="1"/>
    </xf>
    <xf numFmtId="49" fontId="2" fillId="0" borderId="1" xfId="6" applyNumberFormat="1" applyFont="1" applyFill="1" applyBorder="1" applyAlignment="1">
      <alignment horizontal="center" vertical="center" wrapText="1"/>
    </xf>
    <xf numFmtId="0" fontId="6" fillId="0" borderId="0" xfId="6" applyFont="1" applyFill="1" applyBorder="1" applyAlignment="1" applyProtection="1">
      <alignment vertical="center" wrapText="1"/>
      <protection locked="0"/>
    </xf>
    <xf numFmtId="0" fontId="4" fillId="0" borderId="5" xfId="6" applyFont="1" applyFill="1" applyBorder="1" applyAlignment="1">
      <alignment horizontal="center" vertical="center" wrapText="1"/>
    </xf>
    <xf numFmtId="2" fontId="7" fillId="0" borderId="0" xfId="6" applyNumberFormat="1" applyFont="1" applyFill="1" applyBorder="1" applyAlignment="1" applyProtection="1">
      <alignment horizontal="center" vertical="center"/>
      <protection locked="0"/>
    </xf>
    <xf numFmtId="0" fontId="2" fillId="0" borderId="1" xfId="6" applyFont="1" applyFill="1" applyBorder="1" applyAlignment="1">
      <alignment horizontal="center" vertical="center" wrapText="1"/>
    </xf>
    <xf numFmtId="4" fontId="2" fillId="0" borderId="3" xfId="6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 wrapText="1"/>
    </xf>
    <xf numFmtId="4" fontId="2" fillId="0" borderId="8" xfId="6" applyNumberFormat="1" applyFont="1" applyFill="1" applyBorder="1" applyAlignment="1">
      <alignment horizontal="center" vertical="center" wrapText="1"/>
    </xf>
    <xf numFmtId="170" fontId="9" fillId="0" borderId="1" xfId="1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center" vertical="center"/>
      <protection locked="0"/>
    </xf>
    <xf numFmtId="165" fontId="7" fillId="0" borderId="1" xfId="6" applyNumberFormat="1" applyFont="1" applyFill="1" applyBorder="1" applyAlignment="1" applyProtection="1">
      <alignment horizontal="center" vertical="center"/>
      <protection locked="0"/>
    </xf>
    <xf numFmtId="1" fontId="3" fillId="0" borderId="1" xfId="6" applyNumberFormat="1" applyFont="1" applyFill="1" applyBorder="1" applyAlignment="1" applyProtection="1">
      <alignment horizontal="center" vertical="center"/>
      <protection locked="0"/>
    </xf>
    <xf numFmtId="1" fontId="7" fillId="0" borderId="1" xfId="6" applyNumberFormat="1" applyFont="1" applyFill="1" applyBorder="1" applyAlignment="1" applyProtection="1">
      <alignment horizontal="center" vertical="center"/>
      <protection locked="0"/>
    </xf>
    <xf numFmtId="164" fontId="2" fillId="0" borderId="1" xfId="6" applyNumberFormat="1" applyFont="1" applyFill="1" applyBorder="1" applyAlignment="1">
      <alignment horizontal="center" vertical="center" wrapText="1"/>
    </xf>
    <xf numFmtId="0" fontId="2" fillId="0" borderId="0" xfId="6" applyFont="1" applyFill="1" applyAlignment="1">
      <alignment horizontal="center" vertical="center" wrapText="1"/>
    </xf>
    <xf numFmtId="0" fontId="5" fillId="0" borderId="0" xfId="6" applyFont="1" applyFill="1" applyBorder="1" applyAlignment="1">
      <alignment vertical="center" wrapText="1"/>
    </xf>
    <xf numFmtId="0" fontId="5" fillId="0" borderId="0" xfId="6" applyFont="1" applyFill="1" applyBorder="1" applyAlignment="1">
      <alignment horizontal="center" vertical="center" wrapText="1"/>
    </xf>
    <xf numFmtId="166" fontId="5" fillId="0" borderId="0" xfId="6" applyNumberFormat="1" applyFont="1" applyFill="1" applyBorder="1" applyAlignment="1">
      <alignment horizontal="center" vertical="center" wrapText="1"/>
    </xf>
    <xf numFmtId="164" fontId="2" fillId="0" borderId="0" xfId="6" applyNumberFormat="1" applyFont="1" applyFill="1" applyAlignment="1">
      <alignment vertical="center" wrapText="1"/>
    </xf>
    <xf numFmtId="0" fontId="2" fillId="0" borderId="2" xfId="6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6" applyFont="1" applyFill="1" applyAlignment="1">
      <alignment horizontal="righ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0" fontId="1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10" fontId="2" fillId="2" borderId="0" xfId="0" applyNumberFormat="1" applyFont="1" applyFill="1" applyAlignment="1">
      <alignment horizontal="center" vertical="top" wrapText="1"/>
    </xf>
    <xf numFmtId="0" fontId="2" fillId="2" borderId="0" xfId="0" applyNumberFormat="1" applyFont="1" applyFill="1" applyAlignment="1">
      <alignment horizontal="center" vertical="top" wrapText="1"/>
    </xf>
    <xf numFmtId="10" fontId="2" fillId="2" borderId="0" xfId="0" applyNumberFormat="1" applyFont="1" applyFill="1" applyAlignment="1">
      <alignment horizontal="left" vertical="top" wrapText="1"/>
    </xf>
    <xf numFmtId="168" fontId="2" fillId="2" borderId="0" xfId="0" applyNumberFormat="1" applyFont="1" applyFill="1" applyAlignment="1">
      <alignment horizontal="left" vertical="top" wrapText="1"/>
    </xf>
    <xf numFmtId="168" fontId="12" fillId="2" borderId="0" xfId="0" applyNumberFormat="1" applyFont="1" applyFill="1" applyAlignment="1">
      <alignment horizontal="left" vertical="top" wrapText="1"/>
    </xf>
    <xf numFmtId="9" fontId="12" fillId="2" borderId="0" xfId="0" applyNumberFormat="1" applyFont="1" applyFill="1" applyAlignment="1">
      <alignment horizontal="left" vertical="top" wrapText="1"/>
    </xf>
    <xf numFmtId="2" fontId="2" fillId="2" borderId="0" xfId="0" applyNumberFormat="1" applyFont="1" applyFill="1" applyAlignment="1">
      <alignment vertical="top" wrapText="1"/>
    </xf>
    <xf numFmtId="2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2" fontId="2" fillId="0" borderId="0" xfId="0" applyNumberFormat="1" applyFont="1" applyAlignment="1">
      <alignment horizontal="right" vertical="top" wrapText="1"/>
    </xf>
    <xf numFmtId="2" fontId="2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2" fontId="2" fillId="2" borderId="0" xfId="0" applyNumberFormat="1" applyFont="1" applyFill="1" applyAlignment="1">
      <alignment horizontal="right" vertical="top" wrapText="1"/>
    </xf>
    <xf numFmtId="0" fontId="2" fillId="0" borderId="0" xfId="6" applyFont="1" applyFill="1" applyAlignment="1">
      <alignment horizontal="right" vertical="center" wrapText="1"/>
    </xf>
    <xf numFmtId="0" fontId="2" fillId="0" borderId="3" xfId="6" applyFont="1" applyFill="1" applyBorder="1" applyAlignment="1">
      <alignment horizontal="left" vertical="center" wrapText="1"/>
    </xf>
    <xf numFmtId="0" fontId="2" fillId="0" borderId="4" xfId="6" applyFont="1" applyFill="1" applyBorder="1" applyAlignment="1">
      <alignment horizontal="left" vertical="center" wrapText="1"/>
    </xf>
    <xf numFmtId="0" fontId="2" fillId="0" borderId="5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right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 applyProtection="1">
      <alignment horizontal="center" vertical="center" wrapText="1"/>
      <protection locked="0"/>
    </xf>
    <xf numFmtId="0" fontId="6" fillId="0" borderId="7" xfId="6" applyFont="1" applyFill="1" applyBorder="1" applyAlignment="1" applyProtection="1">
      <alignment horizontal="center" vertical="center" wrapText="1"/>
      <protection locked="0"/>
    </xf>
    <xf numFmtId="0" fontId="6" fillId="0" borderId="6" xfId="6" applyFont="1" applyFill="1" applyBorder="1" applyAlignment="1" applyProtection="1">
      <alignment horizontal="center" vertical="center" wrapText="1"/>
      <protection locked="0"/>
    </xf>
    <xf numFmtId="0" fontId="4" fillId="0" borderId="3" xfId="6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4" fontId="4" fillId="0" borderId="6" xfId="5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9" fontId="2" fillId="0" borderId="1" xfId="5" applyNumberFormat="1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left" vertical="center" wrapText="1"/>
    </xf>
    <xf numFmtId="0" fontId="4" fillId="0" borderId="4" xfId="5" applyFont="1" applyFill="1" applyBorder="1" applyAlignment="1">
      <alignment horizontal="left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14" fillId="0" borderId="0" xfId="6" applyFont="1" applyFill="1"/>
    <xf numFmtId="0" fontId="17" fillId="0" borderId="0" xfId="6" applyFont="1" applyFill="1" applyAlignment="1">
      <alignment horizontal="center"/>
    </xf>
    <xf numFmtId="0" fontId="16" fillId="0" borderId="0" xfId="6" applyFont="1" applyFill="1" applyAlignment="1">
      <alignment horizontal="center"/>
    </xf>
    <xf numFmtId="0" fontId="5" fillId="0" borderId="0" xfId="6" applyFont="1" applyFill="1" applyAlignment="1">
      <alignment horizontal="center" vertical="center" wrapText="1"/>
    </xf>
    <xf numFmtId="0" fontId="4" fillId="0" borderId="0" xfId="6" applyFont="1" applyFill="1" applyAlignment="1">
      <alignment vertical="top" wrapText="1"/>
    </xf>
    <xf numFmtId="0" fontId="15" fillId="0" borderId="0" xfId="6" applyFont="1" applyFill="1" applyAlignment="1">
      <alignment horizontal="center" vertical="center" wrapText="1"/>
    </xf>
    <xf numFmtId="0" fontId="4" fillId="0" borderId="0" xfId="6" applyFont="1" applyFill="1" applyAlignment="1">
      <alignment vertical="top"/>
    </xf>
    <xf numFmtId="0" fontId="11" fillId="0" borderId="0" xfId="6" applyFont="1" applyFill="1" applyBorder="1" applyAlignment="1">
      <alignment horizontal="center" vertical="center" wrapText="1"/>
    </xf>
    <xf numFmtId="0" fontId="1" fillId="0" borderId="0" xfId="6" applyFill="1"/>
    <xf numFmtId="4" fontId="1" fillId="0" borderId="0" xfId="6" applyNumberFormat="1" applyFill="1"/>
    <xf numFmtId="0" fontId="4" fillId="0" borderId="0" xfId="6" applyFont="1" applyFill="1" applyAlignment="1">
      <alignment horizontal="center" vertical="top" wrapText="1"/>
    </xf>
    <xf numFmtId="0" fontId="2" fillId="0" borderId="0" xfId="6" applyFont="1" applyFill="1" applyAlignment="1">
      <alignment horizontal="left" vertical="top" wrapText="1"/>
    </xf>
    <xf numFmtId="0" fontId="4" fillId="0" borderId="0" xfId="6" applyFont="1" applyFill="1" applyAlignment="1">
      <alignment horizontal="left" vertical="top" wrapText="1"/>
    </xf>
    <xf numFmtId="0" fontId="2" fillId="0" borderId="0" xfId="6" applyFont="1" applyFill="1" applyAlignment="1">
      <alignment vertical="top" wrapText="1"/>
    </xf>
  </cellXfs>
  <cellStyles count="9">
    <cellStyle name="ИтогоБИМ" xfId="3"/>
    <cellStyle name="Обычный" xfId="0" builtinId="0"/>
    <cellStyle name="Обычный 2" xfId="5"/>
    <cellStyle name="Обычный 2 2" xfId="6"/>
    <cellStyle name="Обычный 25 2" xfId="1"/>
    <cellStyle name="Обычный 3" xfId="7"/>
    <cellStyle name="Обычный 4" xfId="8"/>
    <cellStyle name="СводРасч" xfId="4"/>
    <cellStyle name="Титул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view="pageBreakPreview" zoomScaleNormal="100" zoomScaleSheetLayoutView="100" workbookViewId="0">
      <selection activeCell="E18" sqref="E18:O18"/>
    </sheetView>
  </sheetViews>
  <sheetFormatPr defaultRowHeight="15" x14ac:dyDescent="0.25"/>
  <cols>
    <col min="1" max="1" width="4" customWidth="1"/>
    <col min="2" max="2" width="3.28515625" customWidth="1"/>
    <col min="3" max="3" width="2.85546875" customWidth="1"/>
    <col min="4" max="4" width="9.28515625" customWidth="1"/>
    <col min="5" max="5" width="3.28515625" customWidth="1"/>
    <col min="6" max="6" width="5.42578125" customWidth="1"/>
    <col min="7" max="7" width="4" customWidth="1"/>
    <col min="8" max="8" width="5.7109375" customWidth="1"/>
    <col min="9" max="9" width="5.28515625" customWidth="1"/>
    <col min="10" max="10" width="4.85546875" customWidth="1"/>
    <col min="11" max="11" width="5.28515625" customWidth="1"/>
    <col min="12" max="12" width="4.140625" customWidth="1"/>
    <col min="13" max="13" width="6.7109375" customWidth="1"/>
    <col min="14" max="14" width="2.7109375" customWidth="1"/>
    <col min="15" max="15" width="8.140625" customWidth="1"/>
    <col min="16" max="16" width="4.7109375" customWidth="1"/>
    <col min="17" max="17" width="5.42578125" customWidth="1"/>
    <col min="18" max="18" width="3" customWidth="1"/>
    <col min="19" max="19" width="6.5703125" customWidth="1"/>
    <col min="20" max="20" width="8.42578125" customWidth="1"/>
    <col min="21" max="21" width="2.7109375" customWidth="1"/>
    <col min="22" max="22" width="4.140625" customWidth="1"/>
    <col min="23" max="23" width="2.7109375" customWidth="1"/>
    <col min="24" max="24" width="4.7109375" customWidth="1"/>
    <col min="25" max="25" width="2.42578125" customWidth="1"/>
    <col min="26" max="26" width="5.7109375" customWidth="1"/>
    <col min="27" max="27" width="3.5703125" customWidth="1"/>
    <col min="28" max="29" width="7.42578125" customWidth="1"/>
  </cols>
  <sheetData>
    <row r="1" spans="1:24" s="9" customFormat="1" ht="66.75" customHeight="1" x14ac:dyDescent="0.25">
      <c r="A1" s="1"/>
      <c r="B1" s="78" t="s">
        <v>15</v>
      </c>
      <c r="C1" s="78"/>
      <c r="D1" s="78"/>
      <c r="E1" s="78"/>
      <c r="F1" s="79" t="s">
        <v>80</v>
      </c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24" s="14" customFormat="1" ht="27" customHeight="1" x14ac:dyDescent="0.25">
      <c r="A2" s="1"/>
      <c r="B2" s="80" t="s">
        <v>51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9"/>
      <c r="X2" s="9"/>
    </row>
    <row r="3" spans="1:24" s="9" customFormat="1" ht="12.75" x14ac:dyDescent="0.25">
      <c r="A3" s="1"/>
      <c r="B3" s="80" t="s">
        <v>16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17"/>
      <c r="R3" s="17"/>
      <c r="S3" s="17"/>
      <c r="T3" s="17"/>
      <c r="U3" s="81"/>
      <c r="V3" s="81"/>
      <c r="W3" s="14"/>
      <c r="X3" s="14"/>
    </row>
    <row r="4" spans="1:24" s="9" customFormat="1" ht="12.75" x14ac:dyDescent="0.25">
      <c r="A4" s="17"/>
      <c r="B4" s="14"/>
      <c r="C4" s="14"/>
      <c r="D4" s="14"/>
      <c r="E4" s="14" t="s">
        <v>17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24" s="9" customFormat="1" ht="25.5" x14ac:dyDescent="0.25">
      <c r="A5" s="2" t="s">
        <v>18</v>
      </c>
      <c r="B5" s="82" t="s">
        <v>19</v>
      </c>
      <c r="C5" s="83"/>
      <c r="D5" s="83"/>
      <c r="E5" s="83"/>
      <c r="F5" s="83"/>
      <c r="G5" s="83"/>
      <c r="H5" s="83"/>
      <c r="I5" s="83"/>
      <c r="J5" s="84"/>
      <c r="K5" s="82" t="s">
        <v>20</v>
      </c>
      <c r="L5" s="84"/>
      <c r="M5" s="82" t="s">
        <v>21</v>
      </c>
      <c r="N5" s="83"/>
      <c r="O5" s="83"/>
      <c r="P5" s="83"/>
      <c r="Q5" s="83"/>
      <c r="R5" s="83"/>
      <c r="S5" s="84"/>
      <c r="T5" s="82" t="s">
        <v>22</v>
      </c>
      <c r="U5" s="83"/>
      <c r="V5" s="83"/>
      <c r="W5" s="84"/>
      <c r="X5" s="17"/>
    </row>
    <row r="6" spans="1:24" s="9" customFormat="1" ht="12.75" x14ac:dyDescent="0.25">
      <c r="A6" s="2">
        <v>1</v>
      </c>
      <c r="B6" s="82">
        <v>2</v>
      </c>
      <c r="C6" s="83"/>
      <c r="D6" s="83"/>
      <c r="E6" s="83"/>
      <c r="F6" s="83"/>
      <c r="G6" s="83"/>
      <c r="H6" s="83"/>
      <c r="I6" s="83"/>
      <c r="J6" s="84"/>
      <c r="K6" s="82">
        <v>3</v>
      </c>
      <c r="L6" s="84"/>
      <c r="M6" s="82">
        <v>4</v>
      </c>
      <c r="N6" s="83"/>
      <c r="O6" s="83"/>
      <c r="P6" s="83"/>
      <c r="Q6" s="83"/>
      <c r="R6" s="83"/>
      <c r="S6" s="84"/>
      <c r="T6" s="82">
        <v>5</v>
      </c>
      <c r="U6" s="83"/>
      <c r="V6" s="83"/>
      <c r="W6" s="84"/>
      <c r="X6" s="14"/>
    </row>
    <row r="7" spans="1:24" s="9" customFormat="1" ht="12.75" x14ac:dyDescent="0.25">
      <c r="A7" s="2">
        <v>1</v>
      </c>
      <c r="B7" s="75" t="s">
        <v>56</v>
      </c>
      <c r="C7" s="76"/>
      <c r="D7" s="76"/>
      <c r="E7" s="76"/>
      <c r="F7" s="76"/>
      <c r="G7" s="76"/>
      <c r="H7" s="76"/>
      <c r="I7" s="76"/>
      <c r="J7" s="77"/>
      <c r="K7" s="82" t="s">
        <v>41</v>
      </c>
      <c r="L7" s="83"/>
      <c r="M7" s="82">
        <v>474.2</v>
      </c>
      <c r="N7" s="83"/>
      <c r="O7" s="21" t="s">
        <v>23</v>
      </c>
      <c r="P7" s="21">
        <v>0.41</v>
      </c>
      <c r="Q7" s="3"/>
      <c r="R7" s="3"/>
      <c r="S7" s="4"/>
      <c r="T7" s="85">
        <f>M7*P7</f>
        <v>194.422</v>
      </c>
      <c r="U7" s="86"/>
      <c r="V7" s="86"/>
      <c r="W7" s="87"/>
      <c r="X7" s="14"/>
    </row>
    <row r="8" spans="1:24" s="9" customFormat="1" ht="12.75" x14ac:dyDescent="0.25">
      <c r="A8" s="17"/>
      <c r="B8" s="75" t="s">
        <v>56</v>
      </c>
      <c r="C8" s="76"/>
      <c r="D8" s="76"/>
      <c r="E8" s="76"/>
      <c r="F8" s="76"/>
      <c r="G8" s="76"/>
      <c r="H8" s="76"/>
      <c r="I8" s="76"/>
      <c r="J8" s="77"/>
      <c r="K8" s="82" t="s">
        <v>41</v>
      </c>
      <c r="L8" s="83"/>
      <c r="M8" s="82">
        <v>474.2</v>
      </c>
      <c r="N8" s="83"/>
      <c r="O8" s="21" t="s">
        <v>23</v>
      </c>
      <c r="P8" s="21">
        <v>0.12</v>
      </c>
      <c r="Q8" s="3"/>
      <c r="R8" s="3"/>
      <c r="S8" s="4"/>
      <c r="T8" s="85">
        <f>M8*P8</f>
        <v>56.903999999999996</v>
      </c>
      <c r="U8" s="86"/>
      <c r="V8" s="86"/>
      <c r="W8" s="87"/>
      <c r="X8" s="14"/>
    </row>
    <row r="9" spans="1:24" s="9" customFormat="1" ht="12.75" x14ac:dyDescent="0.25">
      <c r="A9" s="70"/>
      <c r="B9" s="75"/>
      <c r="C9" s="76"/>
      <c r="D9" s="76"/>
      <c r="E9" s="76"/>
      <c r="F9" s="76"/>
      <c r="G9" s="76"/>
      <c r="H9" s="76"/>
      <c r="I9" s="76"/>
      <c r="J9" s="77"/>
      <c r="K9" s="71"/>
      <c r="L9" s="72"/>
      <c r="M9" s="82"/>
      <c r="N9" s="83"/>
      <c r="O9" s="5"/>
      <c r="P9" s="73"/>
      <c r="Q9" s="3"/>
      <c r="R9" s="3"/>
      <c r="S9" s="4"/>
      <c r="T9" s="85"/>
      <c r="U9" s="86"/>
      <c r="V9" s="86"/>
      <c r="W9" s="87"/>
      <c r="X9" s="69"/>
    </row>
    <row r="10" spans="1:24" s="9" customFormat="1" ht="12.75" x14ac:dyDescent="0.25">
      <c r="A10" s="2"/>
      <c r="B10" s="82" t="s">
        <v>24</v>
      </c>
      <c r="C10" s="83"/>
      <c r="D10" s="83"/>
      <c r="E10" s="18"/>
      <c r="F10" s="18"/>
      <c r="G10" s="18"/>
      <c r="H10" s="18"/>
      <c r="I10" s="18"/>
      <c r="J10" s="19"/>
      <c r="K10" s="20"/>
      <c r="L10" s="21"/>
      <c r="M10" s="20"/>
      <c r="N10" s="21"/>
      <c r="O10" s="5"/>
      <c r="P10" s="5"/>
      <c r="Q10" s="6"/>
      <c r="R10" s="6"/>
      <c r="S10" s="5"/>
      <c r="T10" s="85">
        <f>T7+T8+T9</f>
        <v>251.32599999999999</v>
      </c>
      <c r="U10" s="86"/>
      <c r="V10" s="86"/>
      <c r="W10" s="87"/>
      <c r="X10" s="14"/>
    </row>
    <row r="11" spans="1:24" s="9" customFormat="1" ht="29.25" customHeight="1" x14ac:dyDescent="0.25">
      <c r="A11" s="7"/>
      <c r="B11" s="90" t="s">
        <v>79</v>
      </c>
      <c r="C11" s="91"/>
      <c r="D11" s="91"/>
      <c r="E11" s="91"/>
      <c r="F11" s="91"/>
      <c r="G11" s="91"/>
      <c r="H11" s="91"/>
      <c r="I11" s="91"/>
      <c r="J11" s="92"/>
      <c r="K11" s="93" t="s">
        <v>25</v>
      </c>
      <c r="L11" s="94"/>
      <c r="M11" s="22">
        <f>T10</f>
        <v>251.32599999999999</v>
      </c>
      <c r="N11" s="23" t="s">
        <v>23</v>
      </c>
      <c r="O11" s="24">
        <v>1.1910000000000001</v>
      </c>
      <c r="P11" s="23" t="s">
        <v>23</v>
      </c>
      <c r="Q11" s="22">
        <v>0.94</v>
      </c>
      <c r="R11" s="22"/>
      <c r="S11" s="25"/>
      <c r="T11" s="95">
        <f>M11*O11*Q11</f>
        <v>281.36951004000002</v>
      </c>
      <c r="U11" s="96"/>
      <c r="V11" s="96"/>
      <c r="W11" s="97"/>
      <c r="X11" s="26"/>
    </row>
    <row r="12" spans="1:24" s="9" customFormat="1" ht="12.75" x14ac:dyDescent="0.25">
      <c r="A12" s="8"/>
      <c r="B12" s="27"/>
      <c r="C12" s="27"/>
      <c r="D12" s="27"/>
      <c r="E12" s="27"/>
      <c r="F12" s="27"/>
      <c r="G12" s="27"/>
      <c r="H12" s="27"/>
      <c r="I12" s="27"/>
      <c r="J12" s="27"/>
      <c r="K12" s="28"/>
      <c r="L12" s="28"/>
      <c r="M12" s="29"/>
      <c r="N12" s="30"/>
      <c r="O12" s="31"/>
      <c r="P12" s="30"/>
      <c r="Q12" s="32"/>
      <c r="R12" s="32"/>
      <c r="S12" s="32"/>
      <c r="T12" s="32"/>
      <c r="U12" s="32"/>
      <c r="V12" s="32"/>
      <c r="W12" s="32"/>
      <c r="X12" s="26"/>
    </row>
    <row r="13" spans="1:24" s="9" customFormat="1" ht="12.75" x14ac:dyDescent="0.2">
      <c r="A13" s="17"/>
      <c r="B13" s="26"/>
      <c r="C13" s="26"/>
      <c r="D13" s="33" t="s">
        <v>26</v>
      </c>
      <c r="E13" s="33"/>
      <c r="F13" s="33"/>
      <c r="G13" s="33"/>
      <c r="H13" s="33"/>
      <c r="I13" s="33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4" s="9" customFormat="1" ht="12.75" x14ac:dyDescent="0.2">
      <c r="A14" s="17"/>
      <c r="B14" s="26"/>
      <c r="C14" s="26"/>
      <c r="D14" s="98"/>
      <c r="E14" s="98"/>
      <c r="F14" s="98"/>
      <c r="G14" s="98"/>
      <c r="H14" s="98"/>
      <c r="I14" s="98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4" s="9" customFormat="1" ht="12.75" x14ac:dyDescent="0.25">
      <c r="A15" s="17"/>
      <c r="B15" s="89" t="s">
        <v>27</v>
      </c>
      <c r="C15" s="89"/>
      <c r="D15" s="89"/>
      <c r="E15" s="89"/>
      <c r="F15" s="89"/>
      <c r="G15" s="89"/>
      <c r="H15" s="89"/>
      <c r="I15" s="89"/>
      <c r="J15" s="89"/>
      <c r="K15" s="89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pans="1:24" s="9" customFormat="1" ht="12.75" x14ac:dyDescent="0.25">
      <c r="A16" s="17"/>
      <c r="B16" s="89" t="s">
        <v>54</v>
      </c>
      <c r="C16" s="89"/>
      <c r="D16" s="89"/>
      <c r="E16" s="89"/>
      <c r="F16" s="89"/>
      <c r="G16" s="89"/>
      <c r="H16" s="89"/>
      <c r="I16" s="34" t="s">
        <v>28</v>
      </c>
      <c r="J16" s="99">
        <f>B18+B19+B20+B21+B22+B23</f>
        <v>0.191</v>
      </c>
      <c r="K16" s="100"/>
      <c r="L16" s="101"/>
      <c r="M16" s="101"/>
      <c r="N16" s="35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spans="1:27" s="9" customFormat="1" ht="12.75" x14ac:dyDescent="0.25">
      <c r="A17" s="17"/>
      <c r="B17" s="89" t="s">
        <v>29</v>
      </c>
      <c r="C17" s="89"/>
      <c r="D17" s="89"/>
      <c r="E17" s="89"/>
      <c r="F17" s="26"/>
      <c r="G17" s="26"/>
      <c r="H17" s="26"/>
      <c r="I17" s="26"/>
      <c r="J17" s="26"/>
      <c r="K17" s="36"/>
      <c r="L17" s="34"/>
      <c r="M17" s="34"/>
      <c r="N17" s="34"/>
      <c r="O17" s="34"/>
      <c r="P17" s="34"/>
      <c r="Q17" s="34"/>
      <c r="R17" s="34"/>
      <c r="S17" s="34"/>
      <c r="T17" s="26"/>
      <c r="U17" s="26"/>
      <c r="V17" s="26"/>
      <c r="W17" s="26"/>
      <c r="X17" s="26"/>
    </row>
    <row r="18" spans="1:27" s="9" customFormat="1" ht="12.75" x14ac:dyDescent="0.25">
      <c r="A18" s="10" t="s">
        <v>30</v>
      </c>
      <c r="B18" s="88">
        <v>1.4999999999999999E-2</v>
      </c>
      <c r="C18" s="88"/>
      <c r="D18" s="36" t="s">
        <v>30</v>
      </c>
      <c r="E18" s="89" t="s">
        <v>55</v>
      </c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26"/>
      <c r="Q18" s="37"/>
      <c r="R18" s="37"/>
      <c r="S18" s="37"/>
      <c r="T18" s="37"/>
      <c r="U18" s="37"/>
      <c r="V18" s="26"/>
      <c r="W18" s="26"/>
      <c r="X18" s="26"/>
    </row>
    <row r="19" spans="1:27" s="9" customFormat="1" ht="12.75" x14ac:dyDescent="0.25">
      <c r="A19" s="10" t="s">
        <v>30</v>
      </c>
      <c r="B19" s="103">
        <v>7.4999999999999997E-2</v>
      </c>
      <c r="C19" s="103"/>
      <c r="D19" s="36" t="s">
        <v>30</v>
      </c>
      <c r="E19" s="89" t="s">
        <v>31</v>
      </c>
      <c r="F19" s="89"/>
      <c r="G19" s="89"/>
      <c r="H19" s="89"/>
      <c r="I19" s="89"/>
      <c r="J19" s="89"/>
      <c r="K19" s="89"/>
      <c r="L19" s="37"/>
      <c r="M19" s="37"/>
      <c r="N19" s="37"/>
      <c r="O19" s="37"/>
      <c r="P19" s="37"/>
      <c r="Q19" s="37"/>
      <c r="R19" s="37"/>
      <c r="S19" s="37"/>
      <c r="T19" s="27"/>
      <c r="U19" s="27"/>
      <c r="V19" s="26"/>
      <c r="W19" s="26"/>
      <c r="X19" s="26"/>
    </row>
    <row r="20" spans="1:27" s="9" customFormat="1" ht="12.75" x14ac:dyDescent="0.25">
      <c r="A20" s="10" t="s">
        <v>30</v>
      </c>
      <c r="B20" s="88">
        <v>2.5999999999999999E-2</v>
      </c>
      <c r="C20" s="88"/>
      <c r="D20" s="36" t="s">
        <v>30</v>
      </c>
      <c r="E20" s="89" t="s">
        <v>32</v>
      </c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37"/>
      <c r="R20" s="37"/>
      <c r="S20" s="37"/>
      <c r="T20" s="27"/>
      <c r="U20" s="27"/>
      <c r="V20" s="26"/>
      <c r="W20" s="26"/>
      <c r="X20" s="26"/>
    </row>
    <row r="21" spans="1:27" s="9" customFormat="1" ht="12.75" x14ac:dyDescent="0.25">
      <c r="A21" s="10" t="s">
        <v>30</v>
      </c>
      <c r="B21" s="103">
        <v>0.03</v>
      </c>
      <c r="C21" s="103"/>
      <c r="D21" s="36" t="s">
        <v>30</v>
      </c>
      <c r="E21" s="89" t="s">
        <v>33</v>
      </c>
      <c r="F21" s="89"/>
      <c r="G21" s="89"/>
      <c r="H21" s="89"/>
      <c r="I21" s="89"/>
      <c r="J21" s="89"/>
      <c r="K21" s="89"/>
      <c r="L21" s="37"/>
      <c r="M21" s="37"/>
      <c r="N21" s="37"/>
      <c r="O21" s="37"/>
      <c r="P21" s="37"/>
      <c r="Q21" s="37"/>
      <c r="R21" s="37"/>
      <c r="S21" s="37"/>
      <c r="T21" s="27"/>
      <c r="U21" s="27"/>
      <c r="V21" s="26"/>
      <c r="W21" s="26"/>
      <c r="X21" s="26"/>
    </row>
    <row r="22" spans="1:27" s="9" customFormat="1" ht="12.75" x14ac:dyDescent="0.25">
      <c r="A22" s="10" t="s">
        <v>30</v>
      </c>
      <c r="B22" s="104">
        <v>0.03</v>
      </c>
      <c r="C22" s="104"/>
      <c r="D22" s="36" t="s">
        <v>30</v>
      </c>
      <c r="E22" s="89" t="s">
        <v>34</v>
      </c>
      <c r="F22" s="89"/>
      <c r="G22" s="89"/>
      <c r="H22" s="89"/>
      <c r="I22" s="89"/>
      <c r="J22" s="89"/>
      <c r="K22" s="89"/>
      <c r="L22" s="37"/>
      <c r="M22" s="37"/>
      <c r="N22" s="37"/>
      <c r="O22" s="37"/>
      <c r="P22" s="37"/>
      <c r="Q22" s="37"/>
      <c r="R22" s="37"/>
      <c r="S22" s="37"/>
      <c r="T22" s="27"/>
      <c r="U22" s="27"/>
      <c r="V22" s="26"/>
      <c r="W22" s="26"/>
      <c r="X22" s="26"/>
    </row>
    <row r="23" spans="1:27" s="9" customFormat="1" ht="12.75" x14ac:dyDescent="0.25">
      <c r="A23" s="10" t="s">
        <v>30</v>
      </c>
      <c r="B23" s="88">
        <v>1.4999999999999999E-2</v>
      </c>
      <c r="C23" s="88"/>
      <c r="D23" s="36" t="s">
        <v>30</v>
      </c>
      <c r="E23" s="89" t="s">
        <v>42</v>
      </c>
      <c r="F23" s="89"/>
      <c r="G23" s="89"/>
      <c r="H23" s="89"/>
      <c r="I23" s="89"/>
      <c r="J23" s="89"/>
      <c r="K23" s="89"/>
      <c r="L23" s="37"/>
      <c r="M23" s="37"/>
      <c r="N23" s="37"/>
      <c r="O23" s="37"/>
      <c r="P23" s="37"/>
      <c r="Q23" s="37"/>
      <c r="R23" s="37"/>
      <c r="S23" s="37"/>
      <c r="T23" s="27"/>
      <c r="U23" s="27"/>
      <c r="V23" s="26"/>
      <c r="W23" s="26"/>
      <c r="X23" s="26"/>
    </row>
    <row r="24" spans="1:27" s="9" customFormat="1" ht="12.75" x14ac:dyDescent="0.25">
      <c r="A24" s="17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</row>
    <row r="25" spans="1:27" s="9" customFormat="1" ht="12.75" x14ac:dyDescent="0.25">
      <c r="A25" s="17"/>
      <c r="B25" s="89" t="s">
        <v>44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spans="1:27" s="9" customFormat="1" ht="12.75" x14ac:dyDescent="0.25">
      <c r="A26" s="11" t="s">
        <v>30</v>
      </c>
      <c r="B26" s="89" t="s">
        <v>35</v>
      </c>
      <c r="C26" s="89"/>
      <c r="D26" s="89"/>
      <c r="E26" s="89"/>
      <c r="F26" s="89"/>
      <c r="G26" s="89"/>
      <c r="H26" s="89"/>
      <c r="I26" s="89"/>
      <c r="J26" s="89"/>
      <c r="K26" s="36" t="s">
        <v>30</v>
      </c>
      <c r="L26" s="102">
        <v>0.82499999999999996</v>
      </c>
      <c r="M26" s="102"/>
      <c r="N26" s="38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7" s="9" customFormat="1" ht="12.75" x14ac:dyDescent="0.25">
      <c r="A27" s="11" t="s">
        <v>30</v>
      </c>
      <c r="B27" s="89" t="s">
        <v>36</v>
      </c>
      <c r="C27" s="89"/>
      <c r="D27" s="89"/>
      <c r="E27" s="89"/>
      <c r="F27" s="89"/>
      <c r="G27" s="89"/>
      <c r="H27" s="89"/>
      <c r="I27" s="89"/>
      <c r="J27" s="89"/>
      <c r="K27" s="36" t="s">
        <v>30</v>
      </c>
      <c r="L27" s="102" t="s">
        <v>43</v>
      </c>
      <c r="M27" s="102"/>
      <c r="N27" s="38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7" s="14" customFormat="1" ht="12.75" x14ac:dyDescent="0.25">
      <c r="A28" s="11" t="s">
        <v>30</v>
      </c>
      <c r="B28" s="89" t="s">
        <v>33</v>
      </c>
      <c r="C28" s="89"/>
      <c r="D28" s="89"/>
      <c r="E28" s="89"/>
      <c r="F28" s="89"/>
      <c r="G28" s="89"/>
      <c r="H28" s="89"/>
      <c r="I28" s="89"/>
      <c r="J28" s="89"/>
      <c r="K28" s="36" t="s">
        <v>30</v>
      </c>
      <c r="L28" s="102">
        <v>7.0000000000000007E-2</v>
      </c>
      <c r="M28" s="102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9"/>
      <c r="Z28" s="9"/>
      <c r="AA28" s="9"/>
    </row>
    <row r="29" spans="1:27" s="14" customFormat="1" ht="12.75" x14ac:dyDescent="0.25">
      <c r="A29" s="11" t="s">
        <v>30</v>
      </c>
      <c r="B29" s="89" t="s">
        <v>9</v>
      </c>
      <c r="C29" s="89"/>
      <c r="D29" s="89"/>
      <c r="E29" s="89"/>
      <c r="F29" s="89"/>
      <c r="G29" s="89"/>
      <c r="H29" s="89"/>
      <c r="I29" s="89"/>
      <c r="J29" s="89"/>
      <c r="K29" s="36" t="s">
        <v>30</v>
      </c>
      <c r="L29" s="102">
        <v>0.1</v>
      </c>
      <c r="M29" s="102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9"/>
      <c r="Z29" s="9"/>
      <c r="AA29" s="9"/>
    </row>
    <row r="30" spans="1:27" s="14" customFormat="1" ht="12.75" x14ac:dyDescent="0.25">
      <c r="A30" s="11" t="s">
        <v>30</v>
      </c>
      <c r="B30" s="89" t="s">
        <v>8</v>
      </c>
      <c r="C30" s="89"/>
      <c r="D30" s="89"/>
      <c r="E30" s="89"/>
      <c r="F30" s="89"/>
      <c r="G30" s="89"/>
      <c r="H30" s="89"/>
      <c r="I30" s="89"/>
      <c r="J30" s="89"/>
      <c r="K30" s="36" t="s">
        <v>30</v>
      </c>
      <c r="L30" s="102">
        <v>5.0000000000000001E-3</v>
      </c>
      <c r="M30" s="102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9"/>
      <c r="Z30" s="9"/>
      <c r="AA30" s="9"/>
    </row>
    <row r="31" spans="1:27" s="14" customFormat="1" ht="12.75" x14ac:dyDescent="0.25">
      <c r="A31" s="17"/>
      <c r="B31" s="89"/>
      <c r="C31" s="89"/>
      <c r="D31" s="89"/>
      <c r="E31" s="36"/>
      <c r="F31" s="107"/>
      <c r="G31" s="107"/>
      <c r="H31" s="107"/>
      <c r="I31" s="107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34"/>
      <c r="X31" s="34"/>
      <c r="Y31" s="9"/>
      <c r="Z31" s="9"/>
      <c r="AA31" s="9"/>
    </row>
    <row r="32" spans="1:27" s="14" customFormat="1" ht="12.75" x14ac:dyDescent="0.25">
      <c r="A32" s="11" t="s">
        <v>30</v>
      </c>
      <c r="B32" s="89" t="s">
        <v>35</v>
      </c>
      <c r="C32" s="89"/>
      <c r="D32" s="89"/>
      <c r="E32" s="89"/>
      <c r="F32" s="89"/>
      <c r="G32" s="89"/>
      <c r="H32" s="89"/>
      <c r="I32" s="89"/>
      <c r="J32" s="89"/>
      <c r="K32" s="89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9"/>
      <c r="Z32" s="9"/>
      <c r="AA32" s="9"/>
    </row>
    <row r="33" spans="1:27" s="14" customFormat="1" ht="12.75" x14ac:dyDescent="0.25">
      <c r="A33" s="17"/>
      <c r="B33" s="105">
        <f>T11</f>
        <v>281.36951004000002</v>
      </c>
      <c r="C33" s="105"/>
      <c r="D33" s="105"/>
      <c r="E33" s="36" t="s">
        <v>37</v>
      </c>
      <c r="F33" s="36">
        <v>0.82499999999999996</v>
      </c>
      <c r="G33" s="36" t="s">
        <v>28</v>
      </c>
      <c r="H33" s="41">
        <f>B33*F33</f>
        <v>232.12984578300001</v>
      </c>
      <c r="I33" s="41"/>
      <c r="J33" s="34"/>
      <c r="K33" s="106"/>
      <c r="L33" s="106"/>
      <c r="M33" s="36"/>
      <c r="N33" s="107"/>
      <c r="O33" s="107"/>
      <c r="P33" s="34"/>
      <c r="Q33" s="36"/>
      <c r="R33" s="36"/>
      <c r="S33" s="36"/>
      <c r="T33" s="36"/>
      <c r="U33" s="36"/>
      <c r="V33" s="34"/>
      <c r="W33" s="34"/>
      <c r="X33" s="34"/>
      <c r="Y33" s="9"/>
      <c r="Z33" s="9"/>
      <c r="AA33" s="9"/>
    </row>
    <row r="34" spans="1:27" s="14" customFormat="1" ht="12.75" x14ac:dyDescent="0.25">
      <c r="A34" s="11" t="s">
        <v>30</v>
      </c>
      <c r="B34" s="89" t="s">
        <v>36</v>
      </c>
      <c r="C34" s="89"/>
      <c r="D34" s="89"/>
      <c r="E34" s="89"/>
      <c r="F34" s="89"/>
      <c r="G34" s="89"/>
      <c r="H34" s="89"/>
      <c r="I34" s="89"/>
      <c r="J34" s="89"/>
      <c r="K34" s="39"/>
      <c r="L34" s="39"/>
      <c r="M34" s="36"/>
      <c r="N34" s="36"/>
      <c r="O34" s="36"/>
      <c r="P34" s="34"/>
      <c r="Q34" s="36"/>
      <c r="R34" s="36"/>
      <c r="S34" s="36"/>
      <c r="T34" s="36"/>
      <c r="U34" s="36"/>
      <c r="V34" s="34"/>
      <c r="W34" s="34"/>
      <c r="X34" s="34"/>
      <c r="Y34" s="9"/>
      <c r="Z34" s="9"/>
      <c r="AA34" s="9"/>
    </row>
    <row r="35" spans="1:27" s="14" customFormat="1" ht="12.75" x14ac:dyDescent="0.25">
      <c r="A35" s="17"/>
      <c r="B35" s="112">
        <f>T11</f>
        <v>281.36951004000002</v>
      </c>
      <c r="C35" s="112"/>
      <c r="D35" s="112"/>
      <c r="E35" s="36" t="s">
        <v>37</v>
      </c>
      <c r="F35" s="36"/>
      <c r="G35" s="36" t="s">
        <v>28</v>
      </c>
      <c r="H35" s="106">
        <f>B35*F35</f>
        <v>0</v>
      </c>
      <c r="I35" s="106"/>
      <c r="J35" s="34"/>
      <c r="K35" s="39"/>
      <c r="L35" s="39"/>
      <c r="M35" s="36"/>
      <c r="N35" s="36"/>
      <c r="O35" s="36"/>
      <c r="P35" s="34"/>
      <c r="Q35" s="36"/>
      <c r="R35" s="36"/>
      <c r="S35" s="36"/>
      <c r="T35" s="36"/>
      <c r="U35" s="36"/>
      <c r="V35" s="34"/>
      <c r="W35" s="34"/>
      <c r="X35" s="34"/>
      <c r="Y35" s="9"/>
      <c r="Z35" s="9"/>
      <c r="AA35" s="9"/>
    </row>
    <row r="36" spans="1:27" s="14" customFormat="1" ht="12.75" x14ac:dyDescent="0.25">
      <c r="A36" s="11" t="s">
        <v>30</v>
      </c>
      <c r="B36" s="89" t="s">
        <v>33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34"/>
      <c r="X36" s="34"/>
    </row>
    <row r="37" spans="1:27" s="14" customFormat="1" ht="12.75" x14ac:dyDescent="0.25">
      <c r="A37" s="17"/>
      <c r="B37" s="112">
        <f>T11</f>
        <v>281.36951004000002</v>
      </c>
      <c r="C37" s="112"/>
      <c r="D37" s="112"/>
      <c r="E37" s="36" t="s">
        <v>37</v>
      </c>
      <c r="F37" s="36">
        <v>7.0000000000000007E-2</v>
      </c>
      <c r="G37" s="36" t="s">
        <v>28</v>
      </c>
      <c r="H37" s="41">
        <f>B37*F37</f>
        <v>19.695865702800003</v>
      </c>
      <c r="I37" s="41"/>
      <c r="J37" s="34"/>
      <c r="K37" s="106"/>
      <c r="L37" s="106"/>
      <c r="M37" s="40"/>
      <c r="N37" s="107"/>
      <c r="O37" s="107"/>
      <c r="P37" s="34"/>
      <c r="Q37" s="34"/>
      <c r="R37" s="34"/>
      <c r="S37" s="34"/>
      <c r="T37" s="34"/>
      <c r="U37" s="34"/>
      <c r="V37" s="34"/>
      <c r="W37" s="34"/>
      <c r="X37" s="34"/>
    </row>
    <row r="38" spans="1:27" s="14" customFormat="1" ht="12.75" x14ac:dyDescent="0.25">
      <c r="A38" s="11" t="s">
        <v>30</v>
      </c>
      <c r="B38" s="89" t="s">
        <v>38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26"/>
      <c r="O38" s="26"/>
      <c r="P38" s="26"/>
      <c r="Q38" s="26"/>
      <c r="R38" s="26"/>
      <c r="S38" s="26"/>
      <c r="T38" s="26"/>
      <c r="U38" s="26"/>
      <c r="V38" s="26"/>
      <c r="W38" s="34"/>
      <c r="X38" s="34"/>
    </row>
    <row r="39" spans="1:27" s="14" customFormat="1" ht="12.75" x14ac:dyDescent="0.25">
      <c r="A39" s="17"/>
      <c r="B39" s="112">
        <f>T11</f>
        <v>281.36951004000002</v>
      </c>
      <c r="C39" s="112"/>
      <c r="D39" s="112"/>
      <c r="E39" s="36" t="s">
        <v>37</v>
      </c>
      <c r="F39" s="36">
        <v>0.1</v>
      </c>
      <c r="G39" s="36" t="s">
        <v>28</v>
      </c>
      <c r="H39" s="41">
        <f>B39*F39</f>
        <v>28.136951004000004</v>
      </c>
      <c r="I39" s="41"/>
      <c r="J39" s="36"/>
      <c r="K39" s="106"/>
      <c r="L39" s="106"/>
      <c r="M39" s="40"/>
      <c r="N39" s="107"/>
      <c r="O39" s="107"/>
      <c r="P39" s="34"/>
      <c r="Q39" s="34"/>
      <c r="R39" s="34"/>
      <c r="S39" s="34"/>
      <c r="T39" s="34"/>
      <c r="U39" s="34"/>
      <c r="V39" s="34"/>
      <c r="W39" s="34"/>
      <c r="X39" s="34"/>
    </row>
    <row r="40" spans="1:27" s="14" customFormat="1" ht="12.75" x14ac:dyDescent="0.25">
      <c r="A40" s="11" t="s">
        <v>30</v>
      </c>
      <c r="B40" s="89" t="s">
        <v>45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36"/>
      <c r="O40" s="36"/>
      <c r="P40" s="34"/>
      <c r="Q40" s="34"/>
      <c r="R40" s="34"/>
      <c r="S40" s="34"/>
      <c r="T40" s="34"/>
      <c r="U40" s="34"/>
      <c r="V40" s="34"/>
      <c r="W40" s="34"/>
      <c r="X40" s="34"/>
    </row>
    <row r="41" spans="1:27" s="14" customFormat="1" ht="12.75" x14ac:dyDescent="0.25">
      <c r="A41" s="17"/>
      <c r="B41" s="108">
        <f>T11</f>
        <v>281.36951004000002</v>
      </c>
      <c r="C41" s="108"/>
      <c r="D41" s="108"/>
      <c r="E41" s="17" t="s">
        <v>37</v>
      </c>
      <c r="F41" s="17">
        <v>5.0000000000000001E-3</v>
      </c>
      <c r="G41" s="17" t="s">
        <v>28</v>
      </c>
      <c r="H41" s="68">
        <f>B41*F41</f>
        <v>1.4068475502000002</v>
      </c>
      <c r="I41" s="68"/>
      <c r="J41" s="17"/>
      <c r="K41" s="109"/>
      <c r="L41" s="109"/>
      <c r="M41" s="11"/>
      <c r="N41" s="17"/>
      <c r="O41" s="17"/>
      <c r="P41" s="9"/>
      <c r="Q41" s="9"/>
      <c r="R41" s="9"/>
      <c r="S41" s="9"/>
      <c r="T41" s="9"/>
      <c r="U41" s="9"/>
      <c r="V41" s="9"/>
      <c r="W41" s="9"/>
      <c r="X41" s="9"/>
    </row>
    <row r="42" spans="1:27" s="14" customFormat="1" ht="12.75" x14ac:dyDescent="0.25">
      <c r="A42" s="17"/>
      <c r="W42" s="9"/>
      <c r="X42" s="9"/>
    </row>
    <row r="43" spans="1:27" s="14" customFormat="1" ht="12.75" x14ac:dyDescent="0.25">
      <c r="A43" s="78" t="s">
        <v>24</v>
      </c>
      <c r="B43" s="78"/>
      <c r="C43" s="13"/>
      <c r="D43" s="13">
        <f>H33</f>
        <v>232.12984578300001</v>
      </c>
      <c r="E43" s="15" t="s">
        <v>39</v>
      </c>
      <c r="F43" s="13">
        <f>H37</f>
        <v>19.695865702800003</v>
      </c>
      <c r="G43" s="13"/>
      <c r="H43" s="15" t="s">
        <v>39</v>
      </c>
      <c r="I43" s="13">
        <f>H39</f>
        <v>28.136951004000004</v>
      </c>
      <c r="J43" s="13"/>
      <c r="K43" s="15" t="s">
        <v>39</v>
      </c>
      <c r="L43" s="13">
        <f>H41</f>
        <v>1.4068475502000002</v>
      </c>
      <c r="M43" s="13"/>
      <c r="N43" s="12" t="s">
        <v>28</v>
      </c>
      <c r="O43" s="110">
        <f>D43+F43+I43+L43</f>
        <v>281.36951004000002</v>
      </c>
      <c r="P43" s="78"/>
      <c r="Q43" s="79" t="s">
        <v>40</v>
      </c>
      <c r="R43" s="79"/>
      <c r="S43" s="79"/>
      <c r="T43" s="12"/>
      <c r="U43" s="12"/>
      <c r="V43" s="12"/>
      <c r="W43" s="12"/>
      <c r="X43" s="12"/>
    </row>
    <row r="44" spans="1:27" s="14" customFormat="1" ht="12.75" x14ac:dyDescent="0.25">
      <c r="A44" s="17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</row>
    <row r="45" spans="1:27" s="14" customFormat="1" ht="12.75" x14ac:dyDescent="0.25">
      <c r="A45" s="17"/>
    </row>
    <row r="46" spans="1:27" s="9" customFormat="1" ht="12.75" x14ac:dyDescent="0.25">
      <c r="A46" s="15"/>
      <c r="B46" s="79" t="s">
        <v>52</v>
      </c>
      <c r="C46" s="79"/>
      <c r="D46" s="79"/>
      <c r="E46" s="79"/>
      <c r="F46" s="79"/>
      <c r="H46" s="15"/>
      <c r="I46" s="15"/>
      <c r="J46" s="16"/>
      <c r="K46" s="16"/>
      <c r="L46" s="16"/>
      <c r="M46" s="16"/>
      <c r="O46" s="80" t="s">
        <v>53</v>
      </c>
      <c r="P46" s="80"/>
      <c r="Q46" s="80"/>
      <c r="R46" s="80"/>
      <c r="S46" s="80"/>
    </row>
    <row r="47" spans="1:27" s="14" customFormat="1" ht="12.75" x14ac:dyDescent="0.25">
      <c r="A47" s="17"/>
    </row>
    <row r="48" spans="1:27" s="14" customFormat="1" ht="12.75" x14ac:dyDescent="0.25">
      <c r="A48" s="17"/>
    </row>
    <row r="49" spans="1:19" s="9" customFormat="1" ht="12.75" x14ac:dyDescent="0.25">
      <c r="A49" s="15"/>
      <c r="B49" s="79"/>
      <c r="C49" s="79"/>
      <c r="D49" s="79"/>
      <c r="E49" s="79"/>
      <c r="F49" s="79"/>
      <c r="H49" s="15"/>
      <c r="I49" s="15"/>
      <c r="J49" s="16"/>
      <c r="K49" s="16"/>
      <c r="L49" s="16"/>
      <c r="M49" s="16"/>
      <c r="O49" s="80"/>
      <c r="P49" s="80"/>
      <c r="Q49" s="80"/>
      <c r="R49" s="80"/>
      <c r="S49" s="80"/>
    </row>
  </sheetData>
  <mergeCells count="88">
    <mergeCell ref="M9:N9"/>
    <mergeCell ref="T9:W9"/>
    <mergeCell ref="B44:X44"/>
    <mergeCell ref="B46:F46"/>
    <mergeCell ref="O46:S46"/>
    <mergeCell ref="N37:O37"/>
    <mergeCell ref="B38:M38"/>
    <mergeCell ref="B39:D39"/>
    <mergeCell ref="K39:L39"/>
    <mergeCell ref="N39:O39"/>
    <mergeCell ref="B35:D35"/>
    <mergeCell ref="H35:I35"/>
    <mergeCell ref="B36:L36"/>
    <mergeCell ref="B37:D37"/>
    <mergeCell ref="K37:L37"/>
    <mergeCell ref="B34:J34"/>
    <mergeCell ref="B49:F49"/>
    <mergeCell ref="O49:S49"/>
    <mergeCell ref="B40:M40"/>
    <mergeCell ref="B41:D41"/>
    <mergeCell ref="K41:L41"/>
    <mergeCell ref="A43:B43"/>
    <mergeCell ref="Q43:S43"/>
    <mergeCell ref="O43:P43"/>
    <mergeCell ref="B32:K32"/>
    <mergeCell ref="B33:D33"/>
    <mergeCell ref="K33:L33"/>
    <mergeCell ref="N33:O33"/>
    <mergeCell ref="B28:J28"/>
    <mergeCell ref="L28:M28"/>
    <mergeCell ref="B29:J29"/>
    <mergeCell ref="L29:M29"/>
    <mergeCell ref="B30:J30"/>
    <mergeCell ref="L30:M30"/>
    <mergeCell ref="B31:D31"/>
    <mergeCell ref="F31:G31"/>
    <mergeCell ref="H31:I31"/>
    <mergeCell ref="J31:V31"/>
    <mergeCell ref="B26:J26"/>
    <mergeCell ref="L26:M26"/>
    <mergeCell ref="B27:J27"/>
    <mergeCell ref="L27:M27"/>
    <mergeCell ref="B19:C19"/>
    <mergeCell ref="E19:K19"/>
    <mergeCell ref="B20:C20"/>
    <mergeCell ref="E20:P20"/>
    <mergeCell ref="B21:C21"/>
    <mergeCell ref="E21:K21"/>
    <mergeCell ref="B22:C22"/>
    <mergeCell ref="E22:K22"/>
    <mergeCell ref="B23:C23"/>
    <mergeCell ref="E23:K23"/>
    <mergeCell ref="B25:X25"/>
    <mergeCell ref="B18:C18"/>
    <mergeCell ref="E18:O18"/>
    <mergeCell ref="B10:D10"/>
    <mergeCell ref="T10:W10"/>
    <mergeCell ref="B11:J11"/>
    <mergeCell ref="K11:L11"/>
    <mergeCell ref="T11:W11"/>
    <mergeCell ref="D14:I14"/>
    <mergeCell ref="B15:K15"/>
    <mergeCell ref="B16:H16"/>
    <mergeCell ref="J16:K16"/>
    <mergeCell ref="L16:M16"/>
    <mergeCell ref="B17:E17"/>
    <mergeCell ref="M7:N7"/>
    <mergeCell ref="T7:W7"/>
    <mergeCell ref="B8:J8"/>
    <mergeCell ref="K8:L8"/>
    <mergeCell ref="M8:N8"/>
    <mergeCell ref="T8:W8"/>
    <mergeCell ref="B9:J9"/>
    <mergeCell ref="B1:E1"/>
    <mergeCell ref="F1:X1"/>
    <mergeCell ref="B3:P3"/>
    <mergeCell ref="U3:V3"/>
    <mergeCell ref="B2:V2"/>
    <mergeCell ref="B5:J5"/>
    <mergeCell ref="K5:L5"/>
    <mergeCell ref="M5:S5"/>
    <mergeCell ref="T5:W5"/>
    <mergeCell ref="B6:J6"/>
    <mergeCell ref="K6:L6"/>
    <mergeCell ref="M6:S6"/>
    <mergeCell ref="T6:W6"/>
    <mergeCell ref="B7:J7"/>
    <mergeCell ref="K7:L7"/>
  </mergeCells>
  <pageMargins left="0.7" right="0.7" top="0.75" bottom="0.75" header="0.3" footer="0.3"/>
  <pageSetup paperSize="9" scale="74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view="pageBreakPreview" zoomScale="85" zoomScaleNormal="100" zoomScaleSheetLayoutView="85" workbookViewId="0">
      <selection activeCell="J27" sqref="J27"/>
    </sheetView>
  </sheetViews>
  <sheetFormatPr defaultColWidth="9.140625" defaultRowHeight="15" x14ac:dyDescent="0.25"/>
  <cols>
    <col min="1" max="1" width="4" style="143" customWidth="1"/>
    <col min="2" max="2" width="36.42578125" style="143" customWidth="1"/>
    <col min="3" max="3" width="6.140625" style="143" customWidth="1"/>
    <col min="4" max="4" width="5.85546875" style="143" customWidth="1"/>
    <col min="5" max="6" width="12" style="143" customWidth="1"/>
    <col min="7" max="7" width="11" style="143" customWidth="1"/>
    <col min="8" max="8" width="11.7109375" style="143" customWidth="1"/>
    <col min="9" max="9" width="11.140625" style="143" customWidth="1"/>
    <col min="10" max="10" width="18.7109375" style="143" customWidth="1"/>
    <col min="11" max="11" width="2.42578125" style="143" customWidth="1"/>
    <col min="12" max="12" width="9.5703125" style="143" customWidth="1"/>
    <col min="13" max="13" width="7.5703125" style="143" customWidth="1"/>
    <col min="14" max="14" width="6.85546875" style="143" customWidth="1"/>
    <col min="15" max="15" width="6.7109375" style="143" customWidth="1"/>
    <col min="16" max="16" width="6.85546875" style="143" customWidth="1"/>
    <col min="17" max="17" width="7.28515625" style="143" customWidth="1"/>
    <col min="18" max="19" width="7.5703125" style="143" customWidth="1"/>
    <col min="20" max="16384" width="9.140625" style="143"/>
  </cols>
  <sheetData>
    <row r="1" spans="1:19" s="135" customFormat="1" x14ac:dyDescent="0.25"/>
    <row r="2" spans="1:19" s="135" customFormat="1" x14ac:dyDescent="0.25">
      <c r="A2" s="136"/>
      <c r="B2" s="136"/>
      <c r="C2" s="136"/>
      <c r="D2" s="136"/>
      <c r="E2" s="136"/>
      <c r="F2" s="136"/>
      <c r="G2" s="136"/>
      <c r="H2" s="136"/>
      <c r="I2" s="136"/>
    </row>
    <row r="3" spans="1:19" s="135" customFormat="1" ht="18" x14ac:dyDescent="0.25">
      <c r="A3" s="137" t="s">
        <v>81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9" s="135" customFormat="1" ht="10.5" customHeight="1" x14ac:dyDescent="0.25">
      <c r="A4" s="138" t="s">
        <v>78</v>
      </c>
      <c r="B4" s="138"/>
      <c r="C4" s="138"/>
      <c r="D4" s="138"/>
      <c r="E4" s="138"/>
      <c r="F4" s="138"/>
      <c r="G4" s="138"/>
      <c r="H4" s="138"/>
      <c r="I4" s="138"/>
      <c r="J4" s="138"/>
    </row>
    <row r="5" spans="1:19" s="135" customFormat="1" x14ac:dyDescent="0.25">
      <c r="G5" s="139"/>
    </row>
    <row r="6" spans="1:19" s="135" customFormat="1" ht="14.25" customHeight="1" x14ac:dyDescent="0.25">
      <c r="A6" s="140" t="s">
        <v>77</v>
      </c>
      <c r="B6" s="140"/>
      <c r="C6" s="140"/>
      <c r="D6" s="140"/>
      <c r="E6" s="140"/>
      <c r="F6" s="140"/>
      <c r="G6" s="140"/>
      <c r="H6" s="140"/>
      <c r="I6" s="140"/>
      <c r="J6" s="140"/>
      <c r="K6" s="139"/>
      <c r="L6" s="139"/>
      <c r="M6" s="139"/>
      <c r="N6" s="141"/>
      <c r="O6" s="139"/>
      <c r="P6" s="139"/>
      <c r="Q6" s="139"/>
      <c r="R6" s="139"/>
      <c r="S6" s="139"/>
    </row>
    <row r="7" spans="1:19" ht="71.25" customHeight="1" x14ac:dyDescent="0.25">
      <c r="A7" s="142" t="s">
        <v>80</v>
      </c>
      <c r="B7" s="142"/>
      <c r="C7" s="142"/>
      <c r="D7" s="142"/>
      <c r="E7" s="142"/>
      <c r="F7" s="142"/>
      <c r="G7" s="142"/>
      <c r="H7" s="142"/>
      <c r="I7" s="142"/>
      <c r="J7" s="142"/>
      <c r="K7" s="44"/>
      <c r="L7" s="44"/>
      <c r="M7" s="44"/>
      <c r="N7" s="44"/>
      <c r="O7" s="44"/>
      <c r="P7" s="44"/>
    </row>
    <row r="8" spans="1:19" ht="13.5" customHeight="1" x14ac:dyDescent="0.25">
      <c r="A8" s="138" t="s">
        <v>76</v>
      </c>
      <c r="B8" s="138"/>
      <c r="C8" s="138"/>
      <c r="D8" s="138"/>
      <c r="E8" s="138"/>
      <c r="F8" s="138"/>
      <c r="G8" s="138"/>
      <c r="H8" s="138"/>
      <c r="I8" s="138"/>
      <c r="J8" s="138"/>
      <c r="K8" s="44"/>
      <c r="L8" s="44"/>
      <c r="M8" s="44"/>
      <c r="N8" s="44"/>
      <c r="O8" s="44"/>
      <c r="P8" s="44"/>
    </row>
    <row r="9" spans="1:19" ht="15" customHeight="1" x14ac:dyDescent="0.25">
      <c r="A9" s="113" t="s">
        <v>0</v>
      </c>
      <c r="B9" s="113"/>
      <c r="C9" s="74"/>
      <c r="D9" s="74"/>
      <c r="E9" s="62" t="s">
        <v>1</v>
      </c>
      <c r="F9" s="67">
        <v>2020</v>
      </c>
      <c r="G9" s="62" t="s">
        <v>2</v>
      </c>
      <c r="H9" s="67">
        <v>2020</v>
      </c>
      <c r="I9" s="44"/>
      <c r="J9" s="66"/>
      <c r="K9" s="44"/>
      <c r="L9" s="42"/>
      <c r="M9" s="65"/>
      <c r="N9" s="64"/>
      <c r="O9" s="63"/>
      <c r="P9" s="42"/>
      <c r="Q9" s="42"/>
      <c r="R9" s="42"/>
      <c r="S9" s="42"/>
    </row>
    <row r="10" spans="1:19" x14ac:dyDescent="0.25">
      <c r="A10" s="62"/>
      <c r="B10" s="44"/>
      <c r="C10" s="44"/>
      <c r="D10" s="44"/>
      <c r="E10" s="44"/>
      <c r="F10" s="44"/>
      <c r="G10" s="44"/>
      <c r="H10" s="117" t="s">
        <v>3</v>
      </c>
      <c r="I10" s="117"/>
      <c r="J10" s="117"/>
      <c r="K10" s="44"/>
      <c r="L10" s="42"/>
      <c r="M10" s="42"/>
      <c r="N10" s="42"/>
      <c r="O10" s="42"/>
      <c r="P10" s="42"/>
      <c r="Q10" s="42"/>
      <c r="R10" s="42"/>
      <c r="S10" s="42"/>
    </row>
    <row r="11" spans="1:19" ht="47.25" customHeight="1" x14ac:dyDescent="0.25">
      <c r="A11" s="52" t="s">
        <v>4</v>
      </c>
      <c r="B11" s="118" t="s">
        <v>5</v>
      </c>
      <c r="C11" s="119"/>
      <c r="D11" s="120"/>
      <c r="E11" s="52" t="s">
        <v>6</v>
      </c>
      <c r="F11" s="52" t="s">
        <v>75</v>
      </c>
      <c r="G11" s="52" t="s">
        <v>7</v>
      </c>
      <c r="H11" s="52" t="s">
        <v>48</v>
      </c>
      <c r="I11" s="52" t="s">
        <v>9</v>
      </c>
      <c r="J11" s="61" t="s">
        <v>10</v>
      </c>
      <c r="K11" s="44"/>
      <c r="L11" s="121" t="s">
        <v>11</v>
      </c>
      <c r="M11" s="60" t="s">
        <v>12</v>
      </c>
      <c r="N11" s="60" t="s">
        <v>13</v>
      </c>
      <c r="O11" s="59" t="s">
        <v>14</v>
      </c>
      <c r="P11" s="59" t="s">
        <v>46</v>
      </c>
      <c r="Q11" s="59" t="s">
        <v>47</v>
      </c>
      <c r="R11" s="59" t="s">
        <v>49</v>
      </c>
      <c r="S11" s="59" t="s">
        <v>50</v>
      </c>
    </row>
    <row r="12" spans="1:19" x14ac:dyDescent="0.25">
      <c r="A12" s="52">
        <v>1</v>
      </c>
      <c r="B12" s="114" t="s">
        <v>74</v>
      </c>
      <c r="C12" s="115"/>
      <c r="D12" s="116"/>
      <c r="E12" s="47">
        <f>'УСР КЛ '!H33</f>
        <v>232.12984578300001</v>
      </c>
      <c r="F12" s="47">
        <v>0</v>
      </c>
      <c r="G12" s="47">
        <f>'УСР КЛ '!H37</f>
        <v>19.695865702800003</v>
      </c>
      <c r="H12" s="47">
        <f>'УСР КЛ '!H41</f>
        <v>1.4068475502000002</v>
      </c>
      <c r="I12" s="47">
        <f>'УСР КЛ '!H39</f>
        <v>28.136951004000004</v>
      </c>
      <c r="J12" s="47">
        <f>SUM(E12:I12)</f>
        <v>281.36951004000002</v>
      </c>
      <c r="K12" s="44"/>
      <c r="L12" s="122"/>
      <c r="M12" s="58">
        <v>43071</v>
      </c>
      <c r="N12" s="58">
        <v>43437</v>
      </c>
      <c r="O12" s="57">
        <v>43803</v>
      </c>
      <c r="P12" s="57">
        <v>44170</v>
      </c>
      <c r="Q12" s="57">
        <v>44536</v>
      </c>
      <c r="R12" s="57">
        <v>44902</v>
      </c>
      <c r="S12" s="57">
        <v>45268</v>
      </c>
    </row>
    <row r="13" spans="1:19" ht="24.75" customHeight="1" x14ac:dyDescent="0.25">
      <c r="A13" s="52">
        <v>2</v>
      </c>
      <c r="B13" s="114" t="s">
        <v>73</v>
      </c>
      <c r="C13" s="115"/>
      <c r="D13" s="116"/>
      <c r="E13" s="47">
        <v>8.07</v>
      </c>
      <c r="F13" s="47">
        <v>4.71</v>
      </c>
      <c r="G13" s="47">
        <v>9.3000000000000007</v>
      </c>
      <c r="H13" s="47">
        <v>13.69</v>
      </c>
      <c r="I13" s="47">
        <v>4.21</v>
      </c>
      <c r="J13" s="47"/>
      <c r="K13" s="44"/>
      <c r="L13" s="123"/>
      <c r="M13" s="56">
        <v>100</v>
      </c>
      <c r="N13" s="56">
        <v>100</v>
      </c>
      <c r="O13" s="56">
        <f>103.6</f>
        <v>103.6</v>
      </c>
      <c r="P13" s="56">
        <f>103.7</f>
        <v>103.7</v>
      </c>
      <c r="Q13" s="56">
        <f>103.7</f>
        <v>103.7</v>
      </c>
      <c r="R13" s="56">
        <f>103.8</f>
        <v>103.8</v>
      </c>
      <c r="S13" s="56">
        <f>103.8</f>
        <v>103.8</v>
      </c>
    </row>
    <row r="14" spans="1:19" ht="25.5" customHeight="1" x14ac:dyDescent="0.25">
      <c r="A14" s="52">
        <f>A13+1</f>
        <v>3</v>
      </c>
      <c r="B14" s="114" t="s">
        <v>72</v>
      </c>
      <c r="C14" s="115"/>
      <c r="D14" s="116"/>
      <c r="E14" s="55">
        <f>E12*E13</f>
        <v>1873.2878554688102</v>
      </c>
      <c r="F14" s="55">
        <f>F12*F13</f>
        <v>0</v>
      </c>
      <c r="G14" s="55">
        <f>G12*G13</f>
        <v>183.17155103604003</v>
      </c>
      <c r="H14" s="55">
        <f>H12*H13</f>
        <v>19.259742962238001</v>
      </c>
      <c r="I14" s="55">
        <f>I12*I13</f>
        <v>118.45656372684002</v>
      </c>
      <c r="J14" s="55">
        <f>SUM(E14:I14)</f>
        <v>2194.1757131939285</v>
      </c>
      <c r="K14" s="44"/>
      <c r="L14" s="49"/>
      <c r="M14" s="46"/>
      <c r="N14" s="46"/>
      <c r="O14" s="45"/>
      <c r="P14" s="45"/>
      <c r="Q14" s="45"/>
      <c r="R14" s="45"/>
      <c r="S14" s="45"/>
    </row>
    <row r="15" spans="1:19" ht="24.75" customHeight="1" x14ac:dyDescent="0.25">
      <c r="A15" s="52">
        <f>A14+1</f>
        <v>4</v>
      </c>
      <c r="B15" s="114" t="s">
        <v>71</v>
      </c>
      <c r="C15" s="115"/>
      <c r="D15" s="116"/>
      <c r="E15" s="47">
        <f>E14*1.2</f>
        <v>2247.9454265625723</v>
      </c>
      <c r="F15" s="47">
        <f t="shared" ref="F15:I15" si="0">F14*1.2</f>
        <v>0</v>
      </c>
      <c r="G15" s="47">
        <f t="shared" si="0"/>
        <v>219.80586124324802</v>
      </c>
      <c r="H15" s="47">
        <f t="shared" si="0"/>
        <v>23.111691554685599</v>
      </c>
      <c r="I15" s="47">
        <f t="shared" si="0"/>
        <v>142.14787647220803</v>
      </c>
      <c r="J15" s="55">
        <f>SUM(E15:I15)</f>
        <v>2633.0108558327133</v>
      </c>
      <c r="K15" s="44"/>
      <c r="L15" s="49"/>
      <c r="M15" s="46"/>
      <c r="N15" s="46"/>
      <c r="O15" s="45"/>
      <c r="P15" s="45"/>
      <c r="Q15" s="45"/>
      <c r="R15" s="45"/>
      <c r="S15" s="45"/>
    </row>
    <row r="16" spans="1:19" x14ac:dyDescent="0.25">
      <c r="A16" s="52">
        <v>5</v>
      </c>
      <c r="B16" s="114" t="s">
        <v>70</v>
      </c>
      <c r="C16" s="115"/>
      <c r="D16" s="116"/>
      <c r="E16" s="47"/>
      <c r="F16" s="47"/>
      <c r="G16" s="47"/>
      <c r="H16" s="47"/>
      <c r="I16" s="53"/>
      <c r="J16" s="54">
        <v>0</v>
      </c>
      <c r="K16" s="44"/>
      <c r="L16" s="49"/>
      <c r="M16" s="46"/>
      <c r="N16" s="46"/>
      <c r="O16" s="45"/>
      <c r="P16" s="45"/>
      <c r="Q16" s="45"/>
      <c r="R16" s="45"/>
      <c r="S16" s="45"/>
    </row>
    <row r="17" spans="1:19" ht="26.25" customHeight="1" x14ac:dyDescent="0.25">
      <c r="A17" s="52">
        <v>6</v>
      </c>
      <c r="B17" s="114" t="s">
        <v>69</v>
      </c>
      <c r="C17" s="115"/>
      <c r="D17" s="116"/>
      <c r="E17" s="127">
        <f>E15-E16</f>
        <v>2247.9454265625723</v>
      </c>
      <c r="F17" s="127">
        <f t="shared" ref="F17:I17" si="1">F15-F16</f>
        <v>0</v>
      </c>
      <c r="G17" s="127">
        <f t="shared" si="1"/>
        <v>219.80586124324802</v>
      </c>
      <c r="H17" s="127">
        <f t="shared" si="1"/>
        <v>23.111691554685599</v>
      </c>
      <c r="I17" s="127">
        <f t="shared" si="1"/>
        <v>142.14787647220803</v>
      </c>
      <c r="J17" s="128">
        <f>J15-J16</f>
        <v>2633.0108558327133</v>
      </c>
      <c r="K17" s="44"/>
      <c r="L17" s="49"/>
      <c r="M17" s="46"/>
      <c r="N17" s="46"/>
      <c r="O17" s="45"/>
      <c r="P17" s="45"/>
      <c r="Q17" s="45"/>
      <c r="R17" s="45"/>
      <c r="S17" s="45"/>
    </row>
    <row r="18" spans="1:19" ht="15" customHeight="1" x14ac:dyDescent="0.25">
      <c r="A18" s="52">
        <v>7</v>
      </c>
      <c r="B18" s="114" t="s">
        <v>68</v>
      </c>
      <c r="C18" s="115"/>
      <c r="D18" s="116"/>
      <c r="E18" s="128">
        <f t="shared" ref="E18:I18" si="2">SUM(E19:E25)</f>
        <v>100</v>
      </c>
      <c r="F18" s="128">
        <f t="shared" si="2"/>
        <v>100</v>
      </c>
      <c r="G18" s="128">
        <f t="shared" si="2"/>
        <v>100</v>
      </c>
      <c r="H18" s="128">
        <f t="shared" si="2"/>
        <v>100</v>
      </c>
      <c r="I18" s="128">
        <f t="shared" si="2"/>
        <v>100</v>
      </c>
      <c r="J18" s="128">
        <f>SUM(J19:J25)</f>
        <v>100</v>
      </c>
      <c r="K18" s="44"/>
      <c r="L18" s="49"/>
      <c r="M18" s="46"/>
      <c r="N18" s="46"/>
      <c r="O18" s="45"/>
      <c r="P18" s="45"/>
      <c r="Q18" s="45"/>
      <c r="R18" s="45"/>
      <c r="S18" s="45"/>
    </row>
    <row r="19" spans="1:19" x14ac:dyDescent="0.25">
      <c r="A19" s="48" t="s">
        <v>67</v>
      </c>
      <c r="B19" s="114" t="s">
        <v>60</v>
      </c>
      <c r="C19" s="115"/>
      <c r="D19" s="50">
        <v>2018</v>
      </c>
      <c r="E19" s="129">
        <f t="shared" ref="E19:J25" si="3">IF($H$9=$D19,100,0)</f>
        <v>0</v>
      </c>
      <c r="F19" s="129">
        <f t="shared" si="3"/>
        <v>0</v>
      </c>
      <c r="G19" s="129">
        <f t="shared" si="3"/>
        <v>0</v>
      </c>
      <c r="H19" s="129">
        <f t="shared" si="3"/>
        <v>0</v>
      </c>
      <c r="I19" s="129">
        <f t="shared" si="3"/>
        <v>0</v>
      </c>
      <c r="J19" s="129">
        <f t="shared" si="3"/>
        <v>0</v>
      </c>
      <c r="K19" s="44"/>
      <c r="L19" s="49"/>
      <c r="M19" s="46"/>
      <c r="N19" s="46"/>
      <c r="O19" s="45"/>
      <c r="P19" s="45"/>
      <c r="Q19" s="45"/>
      <c r="R19" s="45"/>
      <c r="S19" s="45"/>
    </row>
    <row r="20" spans="1:19" x14ac:dyDescent="0.25">
      <c r="A20" s="48" t="s">
        <v>66</v>
      </c>
      <c r="B20" s="114" t="s">
        <v>60</v>
      </c>
      <c r="C20" s="115"/>
      <c r="D20" s="50">
        <v>2019</v>
      </c>
      <c r="E20" s="129">
        <f t="shared" si="3"/>
        <v>0</v>
      </c>
      <c r="F20" s="129">
        <f t="shared" si="3"/>
        <v>0</v>
      </c>
      <c r="G20" s="129">
        <f t="shared" si="3"/>
        <v>0</v>
      </c>
      <c r="H20" s="129">
        <f t="shared" si="3"/>
        <v>0</v>
      </c>
      <c r="I20" s="129">
        <f t="shared" si="3"/>
        <v>0</v>
      </c>
      <c r="J20" s="129">
        <f t="shared" si="3"/>
        <v>0</v>
      </c>
      <c r="K20" s="44"/>
      <c r="L20" s="49"/>
      <c r="M20" s="51"/>
      <c r="N20" s="46"/>
      <c r="O20" s="45"/>
      <c r="P20" s="45"/>
      <c r="Q20" s="45"/>
      <c r="R20" s="45"/>
      <c r="S20" s="45"/>
    </row>
    <row r="21" spans="1:19" x14ac:dyDescent="0.25">
      <c r="A21" s="48" t="s">
        <v>65</v>
      </c>
      <c r="B21" s="114" t="s">
        <v>60</v>
      </c>
      <c r="C21" s="115"/>
      <c r="D21" s="50">
        <v>2020</v>
      </c>
      <c r="E21" s="129">
        <f t="shared" si="3"/>
        <v>100</v>
      </c>
      <c r="F21" s="129">
        <f t="shared" si="3"/>
        <v>100</v>
      </c>
      <c r="G21" s="129">
        <f t="shared" si="3"/>
        <v>100</v>
      </c>
      <c r="H21" s="129">
        <f t="shared" si="3"/>
        <v>100</v>
      </c>
      <c r="I21" s="129">
        <f t="shared" si="3"/>
        <v>100</v>
      </c>
      <c r="J21" s="129">
        <f>IF($H$9=$D21,100,0)</f>
        <v>100</v>
      </c>
      <c r="K21" s="44"/>
      <c r="L21" s="49"/>
      <c r="M21" s="46"/>
      <c r="N21" s="46"/>
      <c r="O21" s="45"/>
      <c r="P21" s="45"/>
      <c r="Q21" s="45"/>
      <c r="R21" s="45"/>
      <c r="S21" s="45"/>
    </row>
    <row r="22" spans="1:19" x14ac:dyDescent="0.25">
      <c r="A22" s="48" t="s">
        <v>64</v>
      </c>
      <c r="B22" s="114" t="s">
        <v>60</v>
      </c>
      <c r="C22" s="115"/>
      <c r="D22" s="50">
        <v>2021</v>
      </c>
      <c r="E22" s="129">
        <f t="shared" si="3"/>
        <v>0</v>
      </c>
      <c r="F22" s="129">
        <f t="shared" si="3"/>
        <v>0</v>
      </c>
      <c r="G22" s="129">
        <f t="shared" si="3"/>
        <v>0</v>
      </c>
      <c r="H22" s="129">
        <f t="shared" si="3"/>
        <v>0</v>
      </c>
      <c r="I22" s="129">
        <f t="shared" si="3"/>
        <v>0</v>
      </c>
      <c r="J22" s="129">
        <f t="shared" si="3"/>
        <v>0</v>
      </c>
      <c r="K22" s="44"/>
      <c r="L22" s="49"/>
      <c r="M22" s="46"/>
      <c r="N22" s="46"/>
      <c r="O22" s="45"/>
      <c r="P22" s="45"/>
      <c r="Q22" s="45"/>
      <c r="R22" s="45"/>
      <c r="S22" s="45"/>
    </row>
    <row r="23" spans="1:19" x14ac:dyDescent="0.25">
      <c r="A23" s="48" t="s">
        <v>63</v>
      </c>
      <c r="B23" s="114" t="s">
        <v>60</v>
      </c>
      <c r="C23" s="115"/>
      <c r="D23" s="50">
        <v>2022</v>
      </c>
      <c r="E23" s="129">
        <f t="shared" si="3"/>
        <v>0</v>
      </c>
      <c r="F23" s="129">
        <f t="shared" si="3"/>
        <v>0</v>
      </c>
      <c r="G23" s="129">
        <f t="shared" si="3"/>
        <v>0</v>
      </c>
      <c r="H23" s="129">
        <f t="shared" si="3"/>
        <v>0</v>
      </c>
      <c r="I23" s="129">
        <f t="shared" si="3"/>
        <v>0</v>
      </c>
      <c r="J23" s="129">
        <f t="shared" si="3"/>
        <v>0</v>
      </c>
      <c r="K23" s="44"/>
      <c r="L23" s="49"/>
      <c r="M23" s="46"/>
      <c r="N23" s="46"/>
      <c r="O23" s="45"/>
      <c r="P23" s="45"/>
      <c r="Q23" s="45"/>
      <c r="R23" s="45"/>
      <c r="S23" s="45"/>
    </row>
    <row r="24" spans="1:19" x14ac:dyDescent="0.25">
      <c r="A24" s="48" t="s">
        <v>62</v>
      </c>
      <c r="B24" s="114" t="s">
        <v>60</v>
      </c>
      <c r="C24" s="115"/>
      <c r="D24" s="50">
        <v>2023</v>
      </c>
      <c r="E24" s="129">
        <f t="shared" si="3"/>
        <v>0</v>
      </c>
      <c r="F24" s="129">
        <f t="shared" si="3"/>
        <v>0</v>
      </c>
      <c r="G24" s="129">
        <f t="shared" si="3"/>
        <v>0</v>
      </c>
      <c r="H24" s="129">
        <f t="shared" si="3"/>
        <v>0</v>
      </c>
      <c r="I24" s="129">
        <f t="shared" si="3"/>
        <v>0</v>
      </c>
      <c r="J24" s="129">
        <f t="shared" si="3"/>
        <v>0</v>
      </c>
      <c r="K24" s="44"/>
      <c r="L24" s="49"/>
      <c r="M24" s="46"/>
      <c r="N24" s="46"/>
      <c r="O24" s="45"/>
      <c r="P24" s="45"/>
      <c r="Q24" s="45"/>
      <c r="R24" s="45"/>
      <c r="S24" s="45"/>
    </row>
    <row r="25" spans="1:19" x14ac:dyDescent="0.25">
      <c r="A25" s="48" t="s">
        <v>61</v>
      </c>
      <c r="B25" s="114" t="s">
        <v>60</v>
      </c>
      <c r="C25" s="115"/>
      <c r="D25" s="50">
        <v>2024</v>
      </c>
      <c r="E25" s="129">
        <f t="shared" si="3"/>
        <v>0</v>
      </c>
      <c r="F25" s="129">
        <f t="shared" si="3"/>
        <v>0</v>
      </c>
      <c r="G25" s="129">
        <f t="shared" si="3"/>
        <v>0</v>
      </c>
      <c r="H25" s="129">
        <f t="shared" si="3"/>
        <v>0</v>
      </c>
      <c r="I25" s="129">
        <f t="shared" si="3"/>
        <v>0</v>
      </c>
      <c r="J25" s="129">
        <f t="shared" si="3"/>
        <v>0</v>
      </c>
      <c r="K25" s="44"/>
      <c r="L25" s="49"/>
      <c r="M25" s="46"/>
      <c r="N25" s="46"/>
      <c r="O25" s="45"/>
      <c r="P25" s="45"/>
      <c r="Q25" s="45"/>
      <c r="R25" s="45"/>
      <c r="S25" s="45"/>
    </row>
    <row r="26" spans="1:19" ht="24.75" customHeight="1" x14ac:dyDescent="0.25">
      <c r="A26" s="48"/>
      <c r="B26" s="124" t="s">
        <v>59</v>
      </c>
      <c r="C26" s="125"/>
      <c r="D26" s="126"/>
      <c r="E26" s="130">
        <f t="shared" ref="E26:I26" si="4">E16+E17*((E19/E18*($M$13+100)/200+E20/E18*($N$13+100)/200*$M$13/100+E21/E18*($O$13+100)/200*$N$13/100*$M$13/100+E22/E18*($P$13+100)/200*$O$13/100*$N$13/100*$M$13/100+E23/E18*($Q$13+100)/200*$P$13/100*$O$13/100*$N$13/100*$M$13/100+E24/E18*($R$13+100)/200*$Q$13/100*$P$13/100*$O$13/100*$N$13/100*$M$13/100+E25/E18*($S$13+100)/200*$R$13/100*$Q$13/100*$P$13/100*$O$13/100*$N$13/100*$M$13/100))</f>
        <v>2288.4084442406988</v>
      </c>
      <c r="F26" s="130">
        <f t="shared" si="4"/>
        <v>0</v>
      </c>
      <c r="G26" s="130">
        <f t="shared" si="4"/>
        <v>223.76236674562648</v>
      </c>
      <c r="H26" s="130">
        <f t="shared" si="4"/>
        <v>23.52770200266994</v>
      </c>
      <c r="I26" s="130">
        <f t="shared" si="4"/>
        <v>144.70653824870777</v>
      </c>
      <c r="J26" s="130">
        <f>J16+J17*((J19/J18*($M$13+100)/200+J20/J18*($N$13+100)/200*$M$13/100+J21/J18*($O$13+100)/200*$N$13/100*$M$13/100+J22/J18*($P$13+100)/200*$O$13/100*$N$13/100*$M$13/100+J23/J18*($Q$13+100)/200*$P$13/100*$O$13/100*$N$13/100*$M$13/100+J24/J18*($R$13+100)/200*$Q$13/100*$P$13/100*$O$13/100*$N$13/100*$M$13/100+J25/J18*($S$13+100)/200*$R$13/100*$Q$13/100*$P$13/100*$O$13/100*$N$13/100*$M$13/100))</f>
        <v>2680.4050512377021</v>
      </c>
      <c r="K26" s="44"/>
      <c r="L26" s="46"/>
      <c r="M26" s="46"/>
      <c r="N26" s="45"/>
      <c r="O26" s="45"/>
      <c r="P26" s="45"/>
      <c r="Q26" s="45"/>
      <c r="R26" s="45"/>
    </row>
    <row r="27" spans="1:19" ht="21" customHeight="1" x14ac:dyDescent="0.25">
      <c r="A27" s="131"/>
      <c r="B27" s="132" t="s">
        <v>82</v>
      </c>
      <c r="C27" s="133"/>
      <c r="D27" s="134"/>
      <c r="E27" s="130">
        <f>E26/1.2</f>
        <v>1907.0070368672491</v>
      </c>
      <c r="F27" s="130">
        <f t="shared" ref="F27:J27" si="5">F26/1.2</f>
        <v>0</v>
      </c>
      <c r="G27" s="130">
        <f t="shared" si="5"/>
        <v>186.46863895468874</v>
      </c>
      <c r="H27" s="130">
        <f t="shared" si="5"/>
        <v>19.606418335558285</v>
      </c>
      <c r="I27" s="130">
        <f t="shared" si="5"/>
        <v>120.58878187392315</v>
      </c>
      <c r="J27" s="130">
        <f t="shared" si="5"/>
        <v>2233.6708760314186</v>
      </c>
      <c r="K27" s="44"/>
      <c r="L27" s="42"/>
      <c r="M27" s="42"/>
      <c r="N27" s="42"/>
      <c r="O27" s="42"/>
      <c r="P27" s="42"/>
      <c r="Q27" s="42"/>
      <c r="R27" s="42"/>
      <c r="S27" s="42"/>
    </row>
    <row r="28" spans="1:19" ht="20.25" customHeight="1" x14ac:dyDescent="0.25">
      <c r="J28" s="144"/>
      <c r="K28" s="44"/>
      <c r="L28" s="43"/>
      <c r="M28" s="42"/>
      <c r="N28" s="42"/>
      <c r="O28" s="42"/>
      <c r="P28" s="42"/>
      <c r="Q28" s="42"/>
      <c r="R28" s="42"/>
      <c r="S28" s="42"/>
    </row>
    <row r="30" spans="1:19" x14ac:dyDescent="0.25">
      <c r="A30" s="145"/>
      <c r="B30" s="146" t="s">
        <v>58</v>
      </c>
      <c r="C30" s="146"/>
      <c r="D30" s="146"/>
      <c r="E30" s="146"/>
      <c r="F30" s="146"/>
      <c r="G30" s="146"/>
      <c r="H30" s="146"/>
      <c r="I30" s="146"/>
      <c r="J30" s="146"/>
    </row>
    <row r="32" spans="1:19" ht="15" customHeight="1" x14ac:dyDescent="0.25">
      <c r="B32" s="146" t="s">
        <v>57</v>
      </c>
      <c r="C32" s="146"/>
      <c r="D32" s="146"/>
      <c r="E32" s="146"/>
      <c r="F32" s="146"/>
      <c r="G32" s="146"/>
      <c r="H32" s="146"/>
      <c r="I32" s="146"/>
      <c r="J32" s="146"/>
      <c r="K32" s="147"/>
      <c r="L32" s="147"/>
      <c r="M32" s="147"/>
      <c r="N32" s="148"/>
      <c r="O32" s="146"/>
      <c r="P32" s="146"/>
      <c r="Q32" s="146"/>
      <c r="R32" s="146"/>
      <c r="S32" s="146"/>
    </row>
  </sheetData>
  <mergeCells count="29">
    <mergeCell ref="B30:J30"/>
    <mergeCell ref="B32:J32"/>
    <mergeCell ref="O32:S32"/>
    <mergeCell ref="B20:C20"/>
    <mergeCell ref="B21:C21"/>
    <mergeCell ref="B22:C22"/>
    <mergeCell ref="B23:C23"/>
    <mergeCell ref="B24:C24"/>
    <mergeCell ref="B25:C25"/>
    <mergeCell ref="B26:D26"/>
    <mergeCell ref="B27:D27"/>
    <mergeCell ref="H10:J10"/>
    <mergeCell ref="B11:D11"/>
    <mergeCell ref="L11:L13"/>
    <mergeCell ref="B12:D12"/>
    <mergeCell ref="B13:D13"/>
    <mergeCell ref="B17:D17"/>
    <mergeCell ref="B18:D18"/>
    <mergeCell ref="B19:C19"/>
    <mergeCell ref="B14:D14"/>
    <mergeCell ref="B15:D15"/>
    <mergeCell ref="B16:D16"/>
    <mergeCell ref="A9:B9"/>
    <mergeCell ref="A8:J8"/>
    <mergeCell ref="A2:I2"/>
    <mergeCell ref="A3:J3"/>
    <mergeCell ref="A4:J4"/>
    <mergeCell ref="A6:J6"/>
    <mergeCell ref="A7:J7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УСР КЛ </vt:lpstr>
      <vt:lpstr>РС прогноз</vt:lpstr>
      <vt:lpstr>'РС прогноз'!Область_печати</vt:lpstr>
      <vt:lpstr>'УСР КЛ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2020-01-30T16:41:27Z</dcterms:modified>
</cp:coreProperties>
</file>